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sara\Documents\Uni\Master\Masterarbeit\MA FINAL\digitaler Anhang\"/>
    </mc:Choice>
  </mc:AlternateContent>
  <xr:revisionPtr revIDLastSave="0" documentId="13_ncr:1_{51B6B1A2-CF49-4093-B57D-6C8418DB8F30}" xr6:coauthVersionLast="45" xr6:coauthVersionMax="45" xr10:uidLastSave="{00000000-0000-0000-0000-000000000000}"/>
  <bookViews>
    <workbookView xWindow="-108" yWindow="-108" windowWidth="23256" windowHeight="12576" tabRatio="744" xr2:uid="{C8E5AF42-2A0C-4BA3-AF79-B5664989B8D3}"/>
  </bookViews>
  <sheets>
    <sheet name="Literatur" sheetId="9" r:id="rId1"/>
    <sheet name="Trendanalyse" sheetId="1" r:id="rId2"/>
    <sheet name="Trendsammlung in Kategorien" sheetId="2" r:id="rId3"/>
    <sheet name="Vorarbeit Flowcharts" sheetId="4" r:id="rId4"/>
    <sheet name="Relevanzanalyse" sheetId="6" r:id="rId5"/>
    <sheet name="dir. Einflussanalyse" sheetId="5" r:id="rId6"/>
    <sheet name="System Grid" sheetId="7" r:id="rId7"/>
    <sheet name="Konsistenzbewertung"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 i="6" l="1"/>
  <c r="T24" i="8" l="1"/>
  <c r="T20" i="8"/>
  <c r="T29" i="8"/>
  <c r="T23" i="8"/>
  <c r="T28" i="8"/>
  <c r="T22" i="8"/>
  <c r="T26" i="8"/>
  <c r="T27" i="8"/>
  <c r="T21" i="8"/>
  <c r="T17" i="8"/>
  <c r="T14" i="8"/>
  <c r="T19" i="8"/>
  <c r="T25" i="8"/>
  <c r="T16" i="8"/>
  <c r="T18" i="8"/>
  <c r="T12" i="8"/>
  <c r="T11" i="8"/>
  <c r="T13" i="8"/>
  <c r="T15" i="8"/>
  <c r="T4" i="8"/>
  <c r="T8" i="8"/>
  <c r="T10" i="8"/>
  <c r="T7" i="8"/>
  <c r="T6" i="8"/>
  <c r="T9" i="8"/>
  <c r="T5" i="8"/>
  <c r="T3" i="8"/>
  <c r="L13" i="5" l="1"/>
  <c r="K13" i="5"/>
  <c r="J13" i="5"/>
  <c r="I13" i="5"/>
  <c r="H13" i="5"/>
  <c r="G13" i="5"/>
  <c r="F13" i="5"/>
  <c r="E13" i="5"/>
  <c r="D13" i="5"/>
  <c r="C13" i="5"/>
  <c r="M12" i="5"/>
  <c r="M11" i="5"/>
  <c r="M10" i="5"/>
  <c r="M9" i="5"/>
  <c r="M8" i="5"/>
  <c r="M7" i="5"/>
  <c r="M6" i="5"/>
  <c r="M5" i="5"/>
  <c r="M4" i="5"/>
  <c r="M3" i="5"/>
  <c r="K12" i="5"/>
  <c r="J12" i="5"/>
  <c r="I12" i="5"/>
  <c r="H12" i="5"/>
  <c r="G12" i="5"/>
  <c r="F12" i="5"/>
  <c r="E12" i="5"/>
  <c r="D12" i="5"/>
  <c r="C12" i="5"/>
  <c r="L11" i="5"/>
  <c r="J11" i="5"/>
  <c r="I11" i="5"/>
  <c r="H11" i="5"/>
  <c r="G11" i="5"/>
  <c r="F11" i="5"/>
  <c r="E11" i="5"/>
  <c r="D11" i="5"/>
  <c r="C11" i="5"/>
  <c r="L10" i="5"/>
  <c r="K10" i="5"/>
  <c r="I10" i="5"/>
  <c r="H10" i="5"/>
  <c r="G10" i="5"/>
  <c r="F10" i="5"/>
  <c r="E10" i="5"/>
  <c r="D10" i="5"/>
  <c r="C10" i="5"/>
  <c r="L9" i="5"/>
  <c r="K9" i="5"/>
  <c r="J9" i="5"/>
  <c r="H9" i="5"/>
  <c r="G9" i="5"/>
  <c r="F9" i="5"/>
  <c r="E9" i="5"/>
  <c r="D9" i="5"/>
  <c r="C9" i="5"/>
  <c r="L8" i="5"/>
  <c r="K8" i="5"/>
  <c r="J8" i="5"/>
  <c r="I8" i="5"/>
  <c r="G8" i="5"/>
  <c r="F8" i="5"/>
  <c r="E8" i="5"/>
  <c r="D8" i="5"/>
  <c r="C8" i="5"/>
  <c r="L7" i="5"/>
  <c r="K7" i="5"/>
  <c r="J7" i="5"/>
  <c r="I7" i="5"/>
  <c r="H7" i="5"/>
  <c r="F7" i="5"/>
  <c r="E7" i="5"/>
  <c r="D7" i="5"/>
  <c r="C7" i="5"/>
  <c r="L6" i="5"/>
  <c r="K6" i="5"/>
  <c r="J6" i="5"/>
  <c r="I6" i="5"/>
  <c r="H6" i="5"/>
  <c r="G6" i="5"/>
  <c r="E6" i="5"/>
  <c r="D6" i="5"/>
  <c r="C6" i="5"/>
  <c r="L5" i="5"/>
  <c r="K5" i="5"/>
  <c r="J5" i="5"/>
  <c r="I5" i="5"/>
  <c r="H5" i="5"/>
  <c r="G5" i="5"/>
  <c r="F5" i="5"/>
  <c r="D5" i="5"/>
  <c r="C5" i="5"/>
  <c r="L4" i="5"/>
  <c r="K4" i="5"/>
  <c r="J4" i="5"/>
  <c r="I4" i="5"/>
  <c r="H4" i="5"/>
  <c r="G4" i="5"/>
  <c r="F4" i="5"/>
  <c r="E4" i="5"/>
  <c r="C4" i="5"/>
  <c r="L3" i="5"/>
  <c r="K3" i="5"/>
  <c r="J3" i="5"/>
  <c r="I3" i="5"/>
  <c r="H3" i="5"/>
  <c r="G3" i="5"/>
  <c r="F3" i="5"/>
  <c r="E3" i="5"/>
  <c r="D3" i="5"/>
  <c r="M13" i="6"/>
  <c r="M12" i="6"/>
  <c r="M11" i="6"/>
  <c r="M10" i="6"/>
  <c r="M9" i="6"/>
  <c r="M8" i="6"/>
  <c r="M7" i="6"/>
  <c r="M6" i="6"/>
  <c r="M5" i="6"/>
  <c r="M4" i="6"/>
  <c r="E97"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tc={48399822-7BC5-4EA6-A8F6-6C2C3C5135D1}</author>
    <author>tc={D36D1BF0-0ED9-41C3-BFE9-96BBFB1C9978}</author>
    <author>tc={EE8CF0FC-FC68-4C05-A6CB-0A8176DEF32A}</author>
    <author>tc={110632F0-9D45-4651-89A0-0D62CBDF8A27}</author>
    <author>tc={6A5772B2-298C-4C42-A5FF-144E6E0C58FD}</author>
    <author>tc={91229ED8-37F9-468F-9BD2-EDD5799B35C0}</author>
    <author>tc={1540653F-71A9-4FD4-87CB-B7A0AFCE9AC8}</author>
    <author>tc={65C94E19-FD14-47A2-A899-55E145FCD436}</author>
    <author>tc={0209C111-2B10-4C34-87EE-625FFAE812CE}</author>
    <author>tc={20B5147D-6F49-42F2-A112-133ECD0D2E7F}</author>
    <author>tc={5843559A-4C14-4BE3-BBC0-EE479185392B}</author>
  </authors>
  <commentList>
    <comment ref="D2" authorId="0" shapeId="0" xr:uid="{48399822-7BC5-4EA6-A8F6-6C2C3C5135D1}">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statistische Grundlage und Interpretation</t>
      </text>
    </comment>
    <comment ref="G2" authorId="1" shapeId="0" xr:uid="{D36D1BF0-0ED9-41C3-BFE9-96BBFB1C997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Megatrend, Sozio-kultureller Trend, Technotrend, Konsumtrend, Branchentrend, Mode, Produkttrend</t>
      </text>
    </comment>
    <comment ref="H2" authorId="2" shapeId="0" xr:uid="{EE8CF0FC-FC68-4C05-A6CB-0A8176DEF32A}">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Natur, Gesellschaft, Technologie, Wirtschaft, Zeitgeist/Märkte, Moden/Produkte</t>
      </text>
    </comment>
    <comment ref="I2" authorId="3" shapeId="0" xr:uid="{110632F0-9D45-4651-89A0-0D62CBDF8A27}">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&gt; 50 Jahre, 15-50 Jahre, 5-15 Jahre, &lt; 5 Jahre, eine Saison</t>
      </text>
    </comment>
    <comment ref="J2" authorId="4" shapeId="0" xr:uid="{6A5772B2-298C-4C42-A5FF-144E6E0C58FD}">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Ausmaß/Schwere der Konsequenzen</t>
      </text>
    </comment>
    <comment ref="K2" authorId="5" shapeId="0" xr:uid="{91229ED8-37F9-468F-9BD2-EDD5799B35C0}">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Räumliche Reichweite und Zahl der Anhänger</t>
      </text>
    </comment>
    <comment ref="L2" authorId="6" shapeId="0" xr:uid="{1540653F-71A9-4FD4-87CB-B7A0AFCE9AC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linear, exponentiell, logistisch</t>
      </text>
    </comment>
    <comment ref="M2" authorId="7" shapeId="0" xr:uid="{65C94E19-FD14-47A2-A899-55E145FCD436}">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Welche Faktoren treiben den Trend voran?</t>
      </text>
    </comment>
    <comment ref="N2" authorId="8" shapeId="0" xr:uid="{0209C111-2B10-4C34-87EE-625FFAE812CE}">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Interktion mit anderen Trends</t>
      </text>
    </comment>
    <comment ref="O2" authorId="9" shapeId="0" xr:uid="{20B5147D-6F49-42F2-A112-133ECD0D2E7F}">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Was können mögliche Folgen des Trends sein?</t>
      </text>
    </comment>
    <comment ref="P2" authorId="10" shapeId="0" xr:uid="{5843559A-4C14-4BE3-BBC0-EE479185392B}">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Wie kann sich der Trend weiterentwickeln?</t>
      </text>
    </comment>
  </commentList>
</comments>
</file>

<file path=xl/sharedStrings.xml><?xml version="1.0" encoding="utf-8"?>
<sst xmlns="http://schemas.openxmlformats.org/spreadsheetml/2006/main" count="1596" uniqueCount="920">
  <si>
    <t>Trend</t>
  </si>
  <si>
    <t>Digitalisierung</t>
  </si>
  <si>
    <t>Quelle</t>
  </si>
  <si>
    <t>Vernetzung</t>
  </si>
  <si>
    <t>digitale Kontakte</t>
  </si>
  <si>
    <t>Influencer</t>
  </si>
  <si>
    <t>Trendkategorie</t>
  </si>
  <si>
    <t>Treiber</t>
  </si>
  <si>
    <t>Cross-Impact</t>
  </si>
  <si>
    <t>Projektion</t>
  </si>
  <si>
    <t>Folgen</t>
  </si>
  <si>
    <t>Fallbeispiel</t>
  </si>
  <si>
    <t>Wirkungsebene</t>
  </si>
  <si>
    <t>Länge</t>
  </si>
  <si>
    <t>Intensität</t>
  </si>
  <si>
    <t>Sicherheit</t>
  </si>
  <si>
    <t>Megatrend</t>
  </si>
  <si>
    <t>Entwicklungskurve/Verlaufsstruktur</t>
  </si>
  <si>
    <t>Gesellschaft, Technologie, Wirtschaft, Zeitgeist/Märkte</t>
  </si>
  <si>
    <t>&gt; 50 Jahre</t>
  </si>
  <si>
    <t>stat. Grundlage</t>
  </si>
  <si>
    <t xml:space="preserve">Das Weltgeschehen wird durch Krisen verschiedener Art charakterisiert, die durch die Medien für jeden präsent sind. Daher strebte die Menschheit noch nie so sehr nach Sicherheit wie zu der heutigen Zeit. </t>
  </si>
  <si>
    <t>global, alle Altersgruppen</t>
  </si>
  <si>
    <t>Konsequenzen für (fast) alle Lebensbereiche</t>
  </si>
  <si>
    <t>linear (Orientierung am Kauf von Versicherungsprämien)</t>
  </si>
  <si>
    <t>globale Medienberichte, steigende Anzahl von Berichten über Krisen, Hygiene, Cybercrime, Privatsphäre, Flexicurity, Super-Safe-Society</t>
  </si>
  <si>
    <t>Gesundheit, Konnektivität, Globalisierung</t>
  </si>
  <si>
    <t>Der Trend wird sich weiter linear fortbewegen</t>
  </si>
  <si>
    <t>Beeiträchtigung der Freiheit, Einsatz von Technik für Sicherheit, digitale Sicherheitsmaßnahmen, Datenschutz</t>
  </si>
  <si>
    <t>Versicherungen, Anti-Virus Programme, Datenschutzmaßnahmen, Verbraucherschutz</t>
  </si>
  <si>
    <t>Mobilität</t>
  </si>
  <si>
    <t>Mobilität ist eine zentrale Anforderung in der modernen Welt. Das heutige Leben ist durch eine Vielzahl von verschiedenen Formen der Mobilität gekennzeichnet. Es entstehen fortlaufend neue Möglichkeiten der Fortbewegung, die auf die Bedürfnisse der Menschen angepasst sind. Dabei spielen auch technische Innovationen eine wichtige Rolle.</t>
  </si>
  <si>
    <t>linear (Mobilitätsbedarf), exponentiell (Mobilitätsformen)</t>
  </si>
  <si>
    <t>Individualisierung, Konnektivität, Urbanisierung, Neo-Ökologie</t>
  </si>
  <si>
    <t xml:space="preserve">24/7-Gesellschaft, mobile Märkte, Sharing-Angebote, Digitalisierung der Mobilität, globaler Tourismus, globale Migration, E-Mobilität, </t>
  </si>
  <si>
    <t>Entwicklung neuer individueller, sicherer, globaler, digitaler, vernetzter und nachhaltiger Mobilitätsformen</t>
  </si>
  <si>
    <t>Car-/Bikesharing Anbieter, autonome Autos, E-Mobilität, Ideen für zukünftige Mobilität (Lufttaxis, Hyperloops)</t>
  </si>
  <si>
    <t>Globalisierung</t>
  </si>
  <si>
    <t>Konnektivität</t>
  </si>
  <si>
    <t>Neo-Ökologie</t>
  </si>
  <si>
    <t>New Work</t>
  </si>
  <si>
    <t>Wissenskultur</t>
  </si>
  <si>
    <t>Gender Shift</t>
  </si>
  <si>
    <t>Individualisierung</t>
  </si>
  <si>
    <t>Internetzugang, Digitalisierung, Soziale Medien, Generation Global, globale Städte, globale Migration,</t>
  </si>
  <si>
    <t>Glokalisierung, Entstehung der Weltbürger, Postwachstumsökonomie, Direct Trade, Gegentrand: Neo-Nationalsimus</t>
  </si>
  <si>
    <t>linear (Exporte, Migration, globaler Wohlstand, touristische Reisen)</t>
  </si>
  <si>
    <t>Mobilität, Konnektivität, Neo-Ökologie</t>
  </si>
  <si>
    <t>Für den globalen Handel wird es nicht mehr nur um Wachstum sondern auch um ethische Vertretbarkeit gehen, die Gesellschaft entwickelt sich zu Weltbürgern</t>
  </si>
  <si>
    <t>gebana (Social Business), internationale Touristenankünfte steigen</t>
  </si>
  <si>
    <t>Wissenskultur, New Work, Sicherheit, Globalisierung, Mobilität</t>
  </si>
  <si>
    <t>Die Vernetzung ist verantwortlich für einen gesellschaftlichen Wandel. Das Leben wird durch digitale Kommunikationskanäle grundlegend verändert. Durch Konnektivität entsteht eine Netzwerkgesellschaft mit neuen Lebensstilen und Verhaltensmustern.</t>
  </si>
  <si>
    <t>Internet, Soziale Netzwerke, Smart Devices, Internet of Things, digitale Vermarktung, Augmented Relaity, Künstliche Intelligenz, Kryptowährung</t>
  </si>
  <si>
    <t>Individualität in einer Gemeinschaft finden, Selbstbermarktung auf Sozialen Medien, neue Bewertungsmuster, Angst vor digitaler Überwachung, Zugang anstatt Besitz</t>
  </si>
  <si>
    <t>Bitcoin, Instagram, Facebook, Spotify, Netflix,</t>
  </si>
  <si>
    <t>Die Beziehung zwischen Menschen und Geräten bestimmt die Zukunft, viele Geräte, Gebäude und Menschen werden miteinander vernetzt sein</t>
  </si>
  <si>
    <t>linear (Internetnutzer, Onlineshopping) exponentiell (Vernetzung der Geräte)</t>
  </si>
  <si>
    <t>Dieser Trend sorgt für eine Neuausrichtung der Werte, der Kultur, der Politik und der Wirtschaft. Er verändert das ökonomische Denken und Handeln. So entstehen vermehrt Bio-Märkte, nachhaltige Labels und Unverpacktläden. Ethische und ökologische Vertretbarkeit werden zu wichtigen Entscheidungskriterien bei der Kaufentscheidung und Unternehmensstrategien.</t>
  </si>
  <si>
    <t>Verantwortungsbewusstsein der Verbraucher, Pragmatismus, Gutbürger, Lebensqualität</t>
  </si>
  <si>
    <t>Sharing Kultur, Bio-Boom, Entschleunigung, Achtsamkeit, Zero-Waste, Sinn-Ökonomie</t>
  </si>
  <si>
    <t>Nicht Verzicht und Schuld stehen im Mittelpunkt, sondern zukunftsoptimistische Lösungsansätze. Neue Technoligien helfen dabei, dass Nachhaltigkeit für alle möglich ist und nicht als Luxus angesehen wird. Nachhaltige Alternativen sind dann kein Rückschritt sondern ein Fortschritt.</t>
  </si>
  <si>
    <t>Mobilität, Globalisierung, New Work, Gesundheit, Individualisierung</t>
  </si>
  <si>
    <t>langsam linear steigend (tatsächliches Verhalten)</t>
  </si>
  <si>
    <t>Bio-Märkte, Unverpacktläden, Grüne Energien, nachhaltiges Bauen</t>
  </si>
  <si>
    <t>Die Arbeitswelt in der modernen Welt verändert sich durch technische Innovationen, ökologische und ethische Verantwortung und dem Bestreben nach der Vereinbarkeit von Beruf und Leben. Es steht eine Veränderung von einer Leistungsgesellschaft hin zu einer Kreativökonomie an.</t>
  </si>
  <si>
    <t>Konnektivität, Globalisierung, Gendershift, Individualisierung, Wissenskultur, Sicherheit</t>
  </si>
  <si>
    <t>Viele Prozesse können in Zukunft durch Digitalisierung von Maschinen übernommen werden. Es  entstehen neue Bedürfnisse und Nachfragen, wodurch neue Märkte und Jobs kreiert werden. Der Mensch steht dabei immer noch im Zentrum der Arbeitswelt. Entwickung zum Quartären Sektor: Kreativität und Sinn</t>
  </si>
  <si>
    <t xml:space="preserve">Start-Up Kultur, Co-Working, Open innovation, Service Ökonomie, Social Business, Vilefalt, Multikulturalität, </t>
  </si>
  <si>
    <t>Kreativökonomie statt Leistungsgesellschaft, neue Arbeitswelten, neue Arbeitsformen, neue Berufe, Technologie unterstützt die Menschen, Automatisierung</t>
  </si>
  <si>
    <t>rasante Entwicklung der Start-Up Szene</t>
  </si>
  <si>
    <t>linear</t>
  </si>
  <si>
    <t>Wissen wird heutzutage als ein Allgemeingut angesehen. Der Zugang zu Wissen wird für möglichst viele Menschen hergestellt, so dass der globale Bildungsstand immer weiter zunimmt und heute so hoch ist, wie nie zuvor. Der Fokus der Bildung wird vermehrt auf lebenslanges Lernen, Methodenkenntnisse und Soft Skills gesetzt. Es entstehen neue Formen des Forschens, Innovationen und enorme Mengen an Wissen.</t>
  </si>
  <si>
    <t xml:space="preserve">Konnektivität, New Work, </t>
  </si>
  <si>
    <t xml:space="preserve">lebenslanges Lernen, digitales Lernen, Innovationen, Innovationsstärke ausschlaggebend für Erfolg, </t>
  </si>
  <si>
    <t>öffentlich zugängliches Wissen im Internet, Digitalisierung, digitale Lernangebote, Edutainment</t>
  </si>
  <si>
    <t>Lernen findet vermehrt in individualisierter Form statt, wobei Noten und Abschlüsse ihre Bedeutung verlieren. Menschen müssen lernen mit Maschinen zusammenzuarbeiten und umzugehen.</t>
  </si>
  <si>
    <t>immer mehr Schüler nehmen ein Hochschulstudium auf, Science Slams, hohe Staatsausgaben für Forschung und Entwicklung</t>
  </si>
  <si>
    <t>Die Tatsache, welches Geschlecht einer Person zugeordnet wird, sagt immer weniger über deren Biografien aus. Rollenmuster verändern sich und Geschlechterstereotype brechen mehr und mehr auf.</t>
  </si>
  <si>
    <t>New Work, Individualisierung</t>
  </si>
  <si>
    <t>individuelle Entfaltung vs. Stereotype, Pluralität</t>
  </si>
  <si>
    <t>Vielfalt, neue Familienformen, flexible Arbeitszeiten, Befreiung von Stereotypen, Ungendered Lifestyle, Gegentrend: Antifeminismus und Gender-Kritik</t>
  </si>
  <si>
    <t>Neue Familienformen erfordern neue Arbeitsbedingungen wie flexible Arbeitszeiten. Die Kundenkategorien "weiblich" und "männlich" verlieren ihre Glaubhaftigkeit, es müssen neue ungeschlechtliche Zielgruppen ermittelt werden.</t>
  </si>
  <si>
    <t>immer mehr Professorinnen</t>
  </si>
  <si>
    <t>Gender Shift, Konnektivität, Urbanisierung, Mobilität</t>
  </si>
  <si>
    <t>Do ist yourself: Urban Gardening, Repair Cafés, Handarbeitsshops, Kochboxen; Selftrecking zu Selbstoptimierung: Apps, Wearables</t>
  </si>
  <si>
    <t>wachsender Wohlstand, vielföltige Konsumangebote, Begegnungen mit immer neuen Menschen, Soziale Medien, Identitätsmanagement, Lebensqualität, Single-Gesellschaft, Achtsamkeit</t>
  </si>
  <si>
    <t>Freiheit aber auch Zwang, Forderung nach personalisierten Produkten und Dienstleistungen, Entscheidungskompetenz wird zu einem Schlüsseltalent, Pluralisierung gesellschaftlicher Werte, scheinbarer Gegentrend: Wir-Kultur</t>
  </si>
  <si>
    <t>Es entsteht eine Kultur der Wahl mit immer mehr Freiheiten. Außerdem bilden sich neue Gemeinschaftsformen, die aus starken Individuen bestehen. Diese Zughörigkeit zu einer Gruppe und andersherum Einzigartigekeit der Individuen bestimmt ihr Konsumverhalten stark.</t>
  </si>
  <si>
    <t>logistisch (Peak scheint in der westlichen Welt erreicht)</t>
  </si>
  <si>
    <t>Technotrend</t>
  </si>
  <si>
    <t>15-50 Jahre / &gt; 50 Jahre</t>
  </si>
  <si>
    <t>global, alle Altersgruppen (besonders junge Altersgruppen)</t>
  </si>
  <si>
    <t>Konnektivität, Wissenskultur, Mobilität, Globalisierung</t>
  </si>
  <si>
    <t>Wissenskultur, Globalisierung</t>
  </si>
  <si>
    <t>Endgeräte: Laptop, Smartphones, Ipod, Tablet; Soziale Medien: Twitter, WhatsApp, Facebook, Instagram; Streaming Kanäle: Netflix, Spotify --&gt; O&amp;C / Ströer</t>
  </si>
  <si>
    <t>Es ist zu erwarten, dass die Digitalisierung weiter voranschreitet. Es werden in Zukunft vermehrt Produkte im Bereich AR, VR, MR und KI entstehen, die das Leben der Menschen einerseits erleichtern aber auch bereichern und Erlebnisse bieten.</t>
  </si>
  <si>
    <t>exponentiell</t>
  </si>
  <si>
    <t>Handy als ständiger Wegbegleiter</t>
  </si>
  <si>
    <t>Das Handy oder Smartphone ist aus dem Leben vieler junger Menschen nicht mehr wegudenken. Sie werden mehr und mehr abhängig von dem digitalen Gerät, welches immer weitere Funktionen aufweist, die es dem Nutzer in seinem Leben einfacher machen und auf seine Bedürfnisse eingehen.</t>
  </si>
  <si>
    <t>Konsumtrend</t>
  </si>
  <si>
    <t>Gesellschaft, Wirtschaft</t>
  </si>
  <si>
    <t xml:space="preserve">15-50 Jahre </t>
  </si>
  <si>
    <t>global, jüngere Altersgruppen</t>
  </si>
  <si>
    <t>Apps, Social-Media-Kanäle, Erwartung der ständigen Erreichbarkeit, Digitalisierung, Konnektivität</t>
  </si>
  <si>
    <t>Anbieter stellen sich auf Handynutzung der Kunden ein, Apps, gleichzeitige Existenz von online und offline Welt, Verschwimmen der Realitäten</t>
  </si>
  <si>
    <t>Das Handy ist bereits ständiger Wegbegleiter vieler junger Menschen. Es ist zu erwarten, dass es neue Entwicklungen für dieses Endgerät geben wird, die es noch besser an jede Alltagssituation der Menschen anpasst.</t>
  </si>
  <si>
    <t>automatisierte Bedienung, Gesichtserkennung</t>
  </si>
  <si>
    <t>Besonders junge Menschen nutzen digitale Medien dazu, um Kontakte zu pflegen. Die Bedeutung von digitalen Kontakten auch für das reale Leben nimmt zu. Eine Freundschaft besteht in vielen Fällen nicht mehr nur in der offline sondern zusätzlich in der online Welt.</t>
  </si>
  <si>
    <t>sozio-kultureller Trend</t>
  </si>
  <si>
    <t>15-50 Jahre</t>
  </si>
  <si>
    <t>Konsequenzen für das zwischenmenschliche Leben</t>
  </si>
  <si>
    <t>digitale Medien, Verbreitung des Internets, Social-Media-Kanäle</t>
  </si>
  <si>
    <t>Konnektivität, Digitalisierung, Globalisierung</t>
  </si>
  <si>
    <t>Exklusion von Menschen ohne digitale Medien, online-Freundschaften</t>
  </si>
  <si>
    <t>WhatsApp, Facebook, Xing</t>
  </si>
  <si>
    <t>Instagram, Xing, Linked In</t>
  </si>
  <si>
    <t>Konnektivität, Individualisierung</t>
  </si>
  <si>
    <t>Social-Media-Kanäle, Suche nach Wir-Kultur, Suche nach Einzigartigkeit</t>
  </si>
  <si>
    <t>FOMO</t>
  </si>
  <si>
    <t>relevant für das Leben einzelner</t>
  </si>
  <si>
    <t>permanente Erreichbarkeit, ständige Vernindung mit dem Internet, Vernetzung über Social-Media-Kanäle</t>
  </si>
  <si>
    <t>Konnektivität, Digitalisierung</t>
  </si>
  <si>
    <t>Abhängigkit von einer funktionierenden Internetverbindung, viel Zeit am Smartphone</t>
  </si>
  <si>
    <t>Die Angst, in der digitalen Welt etwas zu verpassen bleibt hoch, Geschürt wird sie durch neue Online-Angebote, bei denen Menschen weitgehender miteinander interagieren werden</t>
  </si>
  <si>
    <t>Always on</t>
  </si>
  <si>
    <t>weg vom Auto</t>
  </si>
  <si>
    <t>Die Menschen sind seit der Verbreitung des Internets im Jahr 1995 immer abhängiger vom Internet geworden. Viele haben das Gefühl ohne Internetverbindung in ihrem Privatleben können sie nicht an gesellschaftlichen Prozessen teilnehmen. Zudem entwicklen sich immer mehr Berufe, die abhängig von einer stabilen Internetverbindung sind. Dadurch werden auch neue Arbeitsformen wie Homeoffice möglich und Grenzen zwischen Privat- und Arbeitsleben verschwimmen.</t>
  </si>
  <si>
    <t>relevant für immer mehr Lebensbereiche</t>
  </si>
  <si>
    <t>global, immer mehr Altersgruppen</t>
  </si>
  <si>
    <t>soziale Netzwerke, ständige Verbindung mit dem Internet, Erreichbarkeit im Job und privat wir gefordert, immer mehr Jobs laufen über Online-Kanäle</t>
  </si>
  <si>
    <t>Abhängigkeit von Smart Devices, Abhängigkeit von einer stabilen Internetverbindung, Offline und Online-Welt finktionieren nur noch nebeneinander her,</t>
  </si>
  <si>
    <t>Die Abhängigkeit vom Internet wird in weitere Arbeitsbereiche fortschreiten. Neben der europäischen Lösung für freie Mobile Daten wird auch an einer globalen Lösung gearbitet, damit die Erreichbarkeit permanent gewährleistet wird.</t>
  </si>
  <si>
    <t>logistisch (fast alle Unternehmen besitzen nun Internet)</t>
  </si>
  <si>
    <t>Online Shopping</t>
  </si>
  <si>
    <t>Die Menschen werden bei ihrer Kaufentscheidung immer mehr von außen beeinflusst. Eine immer wichtiger werdende Einflussgruppe stellen Influencer dar. Sie bekommen Aufträge von Unternehmen und führen Produktplatzierungen auf ihren Kanälen durch. Die Reichweite von Influencern nimmt momentan in einigen Bereichen täglich zu. Zudem enstehen immer mehr Influencer mit kleineren Followerzahlen von 1000 bis 5000.</t>
  </si>
  <si>
    <t>Zeitgeist/Märkte, Produkte/Moden</t>
  </si>
  <si>
    <t>5-15 Jahre / &lt; 5 Jahre</t>
  </si>
  <si>
    <t>relevwant für viele Branchen</t>
  </si>
  <si>
    <t>Konnektivität, Digitalisierung, Individualisierung</t>
  </si>
  <si>
    <t>Online Einfäufe, Beeinflussung von außen, Wunsch nach Individualität in der Masse, Suche nach Zugehörigkeit zu einer Community</t>
  </si>
  <si>
    <t>Soziale Medien werden zu Markteing Plattformen für Unternehmen, Glaubwürdigkeit einiger Influencer schwindet</t>
  </si>
  <si>
    <t>Influencer werden zu einem wichtigen Marketinginstrument für Unternehmen. Besonders um junge Menschen anzusprechen, müssen Unternehmen in Zukunft auf Produktplatzierung durch Indluencer setzen. Es gilt dabei gezielt Influencer auszuwählen, die zu der beworbenen Marke passen und deren Werte vertreten.</t>
  </si>
  <si>
    <t>Pamela Reif (Puma, Mode, Gesundes Essen)</t>
  </si>
  <si>
    <t>Schnelllebigkeit</t>
  </si>
  <si>
    <t>Wirtschaft, Zeitgeist/Märkte</t>
  </si>
  <si>
    <t>Digitalisierung, mobile Endgeräte, Online-Shops, Apps</t>
  </si>
  <si>
    <t>Konnektivität, Globalisierung, Digitalisierung</t>
  </si>
  <si>
    <t>Einkaufverhalten verändert sich, Rückgang von physischen Läden, Ausschluss von bestimmten Kundengruppen</t>
  </si>
  <si>
    <t>Der Online-Markt steht am Anfang seines Wachstums. Die Angebote werden weiter entwickelt und auf die Bedürfnisse und Wünsche der Kunden angepasst. Dabei werden sie stärker auf die individuellen Nutzer zugeschnitten.</t>
  </si>
  <si>
    <t>About you, Zara</t>
  </si>
  <si>
    <t>Unternehmen bauen ihre Online Shops aus, erstellen eigene Verkaufsapps und Bonusprogramme für Online-Einkäufe. Es wird vermehrt von dem Sofa aus eingekauft als in dem Laden. Das gilt sowohl für technische Geräte und Kleidung als auch für Versicherungen und Urlaube. Es entstehen immer mehr Läden, die nur Online verkaufen.</t>
  </si>
  <si>
    <t>Die Welt wird immer schneller. Wird an einem Tag ein Produkt bestellt, so erwarten Kunden, dass es auch am nächsten Tag schon geliefert wird. Menschen streben eine sofortoge Befriedigung ihrer Wünsche, Bedürfnisse und Ziele an. Multimediale globale Kommunikation verläuft in Echtzeit und der moderne Informationsfluss garantiert sofortige Rückmeldung.</t>
  </si>
  <si>
    <t>Gesellschaft, Technologie, Wirtschaft</t>
  </si>
  <si>
    <t>Digitalisierung, Always On Gesellschaft, Online Shoppinh</t>
  </si>
  <si>
    <t>permanente Kundenbetreuung, Gegentrend: Entschleunigung</t>
  </si>
  <si>
    <t>Das Bedürfnis der Menschen, alles auf Knopfdruck zu erhalten wird weiter ansteigen. Schnelle Lieferungen werden weitgehend gesteigert. Die Technologie wird dahingehend weiterentwickelt.</t>
  </si>
  <si>
    <t>Amazon prime</t>
  </si>
  <si>
    <t>5-15 Jahre</t>
  </si>
  <si>
    <t>Internet- und Medienabhängigkeit</t>
  </si>
  <si>
    <t>markenorientierter Konsum</t>
  </si>
  <si>
    <t>Besonders junge Menschen konsumieren vermehrt bestimmte Marken. Sie wollen sich damit ausdrücken, von anderen abgrenzen und zu einer bestimmten Community zugehörig zeigen. Dieser Trend entwickelt sich aus dem Megatrend Individualisierung. Durch markenorientierten Konsum versuchen Individuen ihre EInzigartigkeit darzustellen.</t>
  </si>
  <si>
    <t>Influencer, Individualisirung, Einzigartigkeit, Wir-Kultur</t>
  </si>
  <si>
    <t>Inklusion und Exklusion, Identität durch Marken</t>
  </si>
  <si>
    <t>Die Bedetung von Marken und deren Werten wird in Zukunft noch stärker zunehmen. Kunden möchten sich mit den gakauften Prdukten identifizieren können. Es wird immer wichtiger für Unternehmen ihre Kunden genau zu kennen und sich nach ihren Werten und Bedürfnissen auszurichten.</t>
  </si>
  <si>
    <t>Oceans Apart, Nike</t>
  </si>
  <si>
    <t>Suche nach Erfüllung</t>
  </si>
  <si>
    <t>Menschen suchen heutzutage vermehrt nach Selbstverwirklichung und einem erfüllten Leben. Sie sorgen sich nicht mehr um ihre Existenz, sondern vielmehr um den Sinn ihres Lebens. Damit gehen veränderte Motivationen in mehreren Lebensbereichen einher (Arbeit, Reisen, Konsum).</t>
  </si>
  <si>
    <t>relevant für Arbeit, Konsum, Reisen</t>
  </si>
  <si>
    <t>vor allem in westlichen Ländern, Jüngere Altersgruppen</t>
  </si>
  <si>
    <t>hoher Wohlstand, Bedeutung von Freizeit, Präsenz von Nachhaltigkeit</t>
  </si>
  <si>
    <t>Wichtigkeit von Arbeit/Karriere nimmt ab, Bewusstheit über eigenes Leben, neue Nachfrage entsteht</t>
  </si>
  <si>
    <t>Es ist davon auszugehen, dass der weltweite Wohlstand weiter ansteigt. Damit geraten auch die Existenzsorgen in den Hintergrund und in weiten Teilen der Bevölkerung wird die Sinnfrage und die Suche nach Erfüllung zu einem treibenden Entscheidungskriterium.</t>
  </si>
  <si>
    <t>Gesellschaft, Wirtschaft, Zeitgeist/Märkte</t>
  </si>
  <si>
    <t>relevant für Privat- und Berufsleben</t>
  </si>
  <si>
    <t>global, besonders jüngere Altersgruppen</t>
  </si>
  <si>
    <t>Digitalisierung, mobile Endgeräte, Smart Devices, Soziale Netzwerke, Streaming-Plattformen, flächendeckender Internetzugang</t>
  </si>
  <si>
    <t>höhere Bedeutung der Online-Welt, Online- und Offline-Zeiten sind nicht mehr voneinander zu trennen</t>
  </si>
  <si>
    <t>Instagram, Snapchat</t>
  </si>
  <si>
    <t>Es ist zu erkennen, dass immer weniger junge Menschen ein Auto besitzen oder einen Führerschein machen. Neben dem Auto gibt es andere Mobilitätsmöglichkeiten, die an Attraktivität gewinnen. Viele Innenstädte versuchen zudem den Autoverkehr einzudimmen und in ländlichen Regionen soll der ÖPNV ausgebaut werden.</t>
  </si>
  <si>
    <t>relevant für städtische Bevölkerung</t>
  </si>
  <si>
    <t>westliche Länder, städtische Bevölkerung</t>
  </si>
  <si>
    <t>Klimawandel, Ausbau des ÖPNV, Personalisierung im ÖPNV, Innovationen in der Mobilität</t>
  </si>
  <si>
    <t>neue Mobilitätsmöglichkeiten entstehen, Mobilität verändert sich</t>
  </si>
  <si>
    <t>Die Mobilität wird sich weg vom Auto zu personalisierten öffentlichen Mobilitätsalternativen entwickeln. Die Mobilität wird sich durch Innovationen weitgehend verändern.</t>
  </si>
  <si>
    <t>Hyperloop, Lufttaxi, autonome Fahrzeuge</t>
  </si>
  <si>
    <t>Sharing Economy</t>
  </si>
  <si>
    <t>Weltenbummler</t>
  </si>
  <si>
    <t>kritischer Konsum</t>
  </si>
  <si>
    <t>Konsum zur Identitätsentwicklung</t>
  </si>
  <si>
    <t>Umweltschutz (Versagen der Älteren)</t>
  </si>
  <si>
    <t>Die Sharing Economy ist auf der Überholspur. Besitz ist der heutigen Gesellschaft angefangen bei Musik als CD oder Filmen in Form von DVDs nicht mehr so wichtig. Das weitet sich auch auf andere Bereiche besonders in der Mobilität aus. Autos, Fahrräder und Elektroroller werden bei Bedarf gemietet und müssen sich zu einem hohen Preis gekauft werden. Diese Entwicklung wird sich vor allem in den Großstädten weiter fortsetzen und sich auf andere Bereiche ausbreiten wie Reisen, Elektrogeräte, Kleidung und Coworking.</t>
  </si>
  <si>
    <t>relevant für einige Lebensbereiche Mobilität, Unterlünfte, Elektrogeräte, Kleidung, Arbeit</t>
  </si>
  <si>
    <t>global, städtische Bevölkerung</t>
  </si>
  <si>
    <t>exponentiell, logistisch</t>
  </si>
  <si>
    <t>Nachhaltigkeitsgedanke, Digitalisierung, Apps, personalisierte Angebote, Urbanisierung</t>
  </si>
  <si>
    <t>Mobilität, Neo-Ökologie, Konnektivität, Digitalisierung</t>
  </si>
  <si>
    <t xml:space="preserve">kein Besitz mehr sondern teilen, neue Arbeitsplätze für Sharing Anbieter, </t>
  </si>
  <si>
    <t>Cambio, TIER, Airbnb</t>
  </si>
  <si>
    <t>Die Sharing Economy wird sich weiter von dem Bereichen Mobilität auf andere Lebensbereiche ausbreiten. Den Menschen ist der Besitz von teuren Dingen nicht mehr so wichtig, wie Erfahrungen zu machen.</t>
  </si>
  <si>
    <t>relevant für Urlaubsregionen</t>
  </si>
  <si>
    <t>global, immer mehr Bevölkerungsgruppen</t>
  </si>
  <si>
    <t>Mobilität, Globalisierung, Individualisierung, Konnektivität</t>
  </si>
  <si>
    <t>Entdeckungslust, globale Welt, Vernetzung, Internet, Mobilität, Selbstinszenierung</t>
  </si>
  <si>
    <t>Entdeckerlust</t>
  </si>
  <si>
    <t>Sammeln von Momenten/Erinnerungen wie Trophäen</t>
  </si>
  <si>
    <t>Immer mehr Menschen aus immer mehr Ländern möchten die Welt bereisen und besondere Momente und Erfahrungen sammeln. Diese Entwicklung wird sich weiter fortsetzen und immer mehr Gebiete touristisch erschlossen werden.</t>
  </si>
  <si>
    <t>Neuseeland, Süd-Ostasien Reisen als Gap-Year</t>
  </si>
  <si>
    <t>Konsum spielt gerade für jüngere Altersgruppen eine wichtige Rolle bei der Identitätsbildung. Sie suggerieren damit Zugehörigkeit oder Abgrenzung von einer bestimmten Gruppe. Junge Menschen identifizieren sich immer mehr über Marken, die bestimmte Werte vertreten. Es wird in Zukunft eine wichtige Rolle bei der Entscheidung für eine Marke spielen, welche Werte durch das Unternehmen suggeriert werden.</t>
  </si>
  <si>
    <t>relevant für einige Lebensbereiche Kleidung, Schmuck, Schuhe, Auto</t>
  </si>
  <si>
    <t>westliche Länder, jüngere Altersgruppen</t>
  </si>
  <si>
    <t>Marken und Unternehmen müssen die Zielgruppen genau kennen und deren Werte repräsentieren, Influencer Marketing, Fokussierung auf Markenwerte</t>
  </si>
  <si>
    <t>Kunden konsumieren Produkte, die die eigenen Werte und Ziele unterstreichen, um damit ein Statement zu setzen. Diese Entwicklung wird sich auf weitere Lebensbereiche ausbreiten. Dabei nehmen ethisch-moralische und ökologische Vertretbarkeit eine immer wichtigere Rolle ein.</t>
  </si>
  <si>
    <t>Oceans Apart, Ben und Jerrys, hellobody</t>
  </si>
  <si>
    <t>Klimakatastrophen und der darauf reagierende Umweltschutz sind präsente Themen in den heutigen Nachrichten. Immer mehr junge Menschen setzen sich für den Umweltschutz ein und stufen den Klimawandel als Versagen der älteren Generationen ein. Durch Bewegungen wie Fridays for Future geht ein Ruck durch die Bevölkerung, die das Thema präsenter macht und vom Denken zum Handeln führt.</t>
  </si>
  <si>
    <t>für einige Bevökerungsgruppen, in einigen Lebensbereichen (Mobilität, Konsum, Lebensmittel)</t>
  </si>
  <si>
    <t>global, einige Bevölkerungsgruppen</t>
  </si>
  <si>
    <t>Neo-Ökologie, mediale Präsenz von Naturkatastrophen, Fridays for Future</t>
  </si>
  <si>
    <t>bewussterer Konsum, Teilung der Gesellschaft durch Meinungsverschiedenheiten</t>
  </si>
  <si>
    <t>Das Thema Umweltschutz und die Notwendigkeit dafür wird in der Gesellschaft immer präsenter. Mehr und mehr werden Konsumenten von Unternehmen einfordern, ökologisch verantwortungsvoll zu handeln.</t>
  </si>
  <si>
    <t>Fridays for Future</t>
  </si>
  <si>
    <t>relevant für einige Lebensbereiche (Lebensmittel)</t>
  </si>
  <si>
    <t>westliche Länder, einige Gesellschaftsgruppen</t>
  </si>
  <si>
    <t>Neo-Ökologie, Präsenz in den Medien</t>
  </si>
  <si>
    <t>Unternehmen müssen vermehrt nachhaltig handeln, Nachfrage nach Bio- regionalen und fair-trade Produkten steigt</t>
  </si>
  <si>
    <t>Der kritische Konsum wird vermehrt vom guten Willen in die Tat umgesetzt werden. Es werden mehr Bio-Produkte und regionale Produkte nachgefragt werden. Auch fair-trade ist ein wichtiger Faktor für viele Menschen. Die Relevanz wird sich von dem Lebensmittelbereich auch auf andere Wirtschaftsbereiche ausweiten.</t>
  </si>
  <si>
    <t>Alnatura-Läden</t>
  </si>
  <si>
    <t>Single-Gesellschaft</t>
  </si>
  <si>
    <t>Heute existieren vielfältige Zusammenstellungen von Familien und Partnerschaften. In einer Zeit von politischer, wirtschaftlicher und ökologischer Unsicherheit, die in den Medien suggeriert wird, nimmt die Sicherheit durch eine Partnerschaft wieder einen wichtigen Stellenwert ein. Die meisten Menschen streben nach einer Partnerschaft, allerdings nur solange sie sich nicht in den Weg der Persönlichkeitsentfaltung stellt. Diese stellt nämlich besonders für junge Menschen einen wichtigen Aspekt in ihrer Individualität dar.</t>
  </si>
  <si>
    <t>Gesellschaft</t>
  </si>
  <si>
    <t>relevant für die Entwicklung von Familienstrukturen</t>
  </si>
  <si>
    <t>Bedürfnis nach Sicherheit, Einzigartigkeit, Sammeln von Erfahrungen, Selbstverwirklcihung</t>
  </si>
  <si>
    <t>Individualisierung, Sicherheit, Konnektivität</t>
  </si>
  <si>
    <t>Frage der Balance zwischen persönlicher Entfaltung und der Partnerschaft, mehr/weniger Scheidungen?</t>
  </si>
  <si>
    <t>Persönlichkeitsentfaltung vs. Sicherheit durch Partnerschaft</t>
  </si>
  <si>
    <t>Für viele junge Menschen stellt sich die Frage der Vereinbareit der persönlichen Entfaltung mit der Sicherheit, die sie durch eine Partnerschaft erhalten. Die Abwägung zwischen diesen beiden Möglichkeiten wird die Menschen immer mehr beschäftigen</t>
  </si>
  <si>
    <t>Auslandsjahr in einer Beziehung</t>
  </si>
  <si>
    <t>Noch nie hatten die Menschen so viele Möglichkeiten, zu reisen, neue Orte zu entdecken und Menschen von anderen Kontinenten kennenzulernen. Das weckt die Entdeckerlust der Menschen. Sie reisen vermehrt in Fernreiseziele. Es ist zu erwarten, dass die Entdeckerlust nicht abnimmt und die Menschen weiter nach besonders authentischen Urlaubszielen suchen.</t>
  </si>
  <si>
    <t>relevant für den Reisemarkt</t>
  </si>
  <si>
    <t>global, jüngere und immer mehr Altersgruppen</t>
  </si>
  <si>
    <t>globale Welt, Vernetzung, Internet</t>
  </si>
  <si>
    <t>immer mehr Regionen werden durch den Tourismus erschlossen, negative Folgen für Kultur und Natur möglich, Verständnis der Kulturen</t>
  </si>
  <si>
    <t>Menschen unternehmen mehr Fernreiesen, Nachfrage nach authentischen Angeboten, Verständigung der Kulturen</t>
  </si>
  <si>
    <t>Die Entdeckerlust der Menschen steigt weiter an. Es werden authentische Orte und Menschen gesucht, die den Reisenden neues Wissen und neue Erfahungen bieten.</t>
  </si>
  <si>
    <r>
      <t xml:space="preserve">Ankünfte im Asien-Pazifik </t>
    </r>
    <r>
      <rPr>
        <sz val="8"/>
        <color theme="1"/>
        <rFont val="Calibri"/>
        <family val="2"/>
        <scheme val="minor"/>
      </rPr>
      <t>https://de.statista.com/statistik/daten/studie/194560/umfrage/anzahl-eingereister-internationaler-touristen-im-asien-pazifik-raum-nach-laendern/</t>
    </r>
  </si>
  <si>
    <t>Materialismus war für eine lange Zeit ein bedeutender Wert in der Gesellschaft. Wer genug Geld hat, gibt dieses für besondere Produkte aus. Dieses Phänomen ist gerade im Wandel. Heutzutage geben viele Menschen ihr Geld lieber für Erfahrungen aus, durch die sie sich definieren. Gesammelt werden also nicht mehr bestimmte Produkte, um sich selbst darzustellen, sondern Momente und Erinnerungen, mit denen man sich von anderen abgrenzt.</t>
  </si>
  <si>
    <t>15-50</t>
  </si>
  <si>
    <t>relevant für Freizeitbranche</t>
  </si>
  <si>
    <t>gloabl, immer mehr Bevölkerungsgruppen</t>
  </si>
  <si>
    <t>Individualisierung, Konnektivität</t>
  </si>
  <si>
    <t>steigender Wohlstand, Identifikation über Erfahrungen, Streben nach Einzigartigkeit, Individualisierung, Soziale Medien</t>
  </si>
  <si>
    <t>Menschen definieren sich über ihre Erfahrungen, Ausschluss von Personen mit niedrigerem Einkommen, Wertewandel</t>
  </si>
  <si>
    <t>Mit dem erwarteten wachsenden Wohlstand machen Menschen sich immer weniger Sorgen, um ihre Existenz. Sie sorgen sich vielmehr um ihre Einzigartigkeit und ihre Freizeit. Dadurch werden Momente und Erinnerungen gesammelt wie Trophäen. Dadurch werden die Menschen sich mehr und mehr identifizieren.</t>
  </si>
  <si>
    <t>Darstellung auf Instagram</t>
  </si>
  <si>
    <t>Informationssuche online</t>
  </si>
  <si>
    <t>Online Buchung</t>
  </si>
  <si>
    <t>Wir-Kultur</t>
  </si>
  <si>
    <t>Informationen zu Dienstleistungen und Aktivitäten wurden bis vor einigen Jahren durch eine persönliche Beratung eingeholt. Heutzutage informieren die meisten Menschen sich zunächst online über Produkte oder Dienstleistungen bevor sie sich persönlich beraten lassen. Es ist zu erwarten, dass die persönliche Beratung in einem Laden immer mehr zurück tritt und durch eine online-Beratung ersetzt wird.</t>
  </si>
  <si>
    <r>
      <t xml:space="preserve">Anzahl der Personen, die das Internet zur Informationssuche verwendet, steigt </t>
    </r>
    <r>
      <rPr>
        <sz val="8"/>
        <color theme="1"/>
        <rFont val="Calibri"/>
        <family val="2"/>
        <scheme val="minor"/>
      </rPr>
      <t>https://de.statista.com/statistik/daten/studie/183133/umfrage/nachrichten-und-informationen---internetnutzung/</t>
    </r>
    <r>
      <rPr>
        <sz val="11"/>
        <color theme="1"/>
        <rFont val="Calibri"/>
        <family val="2"/>
        <scheme val="minor"/>
      </rPr>
      <t>, 70% der Urlaubsreisenden informieren sich online (Reiseanalyse, Urlaubstrends 2025, 2016, 17-18)</t>
    </r>
  </si>
  <si>
    <t>relevant für alle Märkte</t>
  </si>
  <si>
    <t>Internetzugang, Digitalisierung, mobile Endgeräte, Informationsdichte online</t>
  </si>
  <si>
    <t>Digitalisierung, Konnektivität, Globalisierung</t>
  </si>
  <si>
    <t>persönliche Beratung in Läden wird unwichtiger, es muss eine personalisierte online-Beratung angeboten werden, online-Darstellung ist wichtig für Kaufentscheidung</t>
  </si>
  <si>
    <t>Die Bedeutung von einer persönlichen Beratung beispielsweise in einem Reisebüro wird zunehmend abnehmen. Dafür wird es immer wichtiger, dass Anbieter online-Beratungsangebote zur Verfügung stellen. Kunden werden vermehrt über die Online-Informationssuche Produkte und DL buchen.</t>
  </si>
  <si>
    <t>Online Reisebüros (Urlaubspiraten, Urlaubsguru), Urlaubsblogs</t>
  </si>
  <si>
    <t>Buchungen werden immer mehr online durchgeführt. Das zeigt sich auch in der Reisebranche. 2005 wurden noch 42% der Reisebuchungen offline durchgeführt, in 2015 sinkt der Anteil auf 27%. Es ist zu erwarten, dass der Anteil an online gebuchten Reisen in den nächsten Jahren weiter steigen wird.</t>
  </si>
  <si>
    <t>relevant für alle DL Märkte</t>
  </si>
  <si>
    <t>Informationssuche online, Digitalisierung, mobile Endgeräte, Internetzugang</t>
  </si>
  <si>
    <t>stationäre Geschäfte gehen zurück, online Auftritt für Anbieter ist ausschlaggebend</t>
  </si>
  <si>
    <t>Es ist davon auszugehen, dass online Buchungen im DL Bereich in den nächsten Jahren weiter zunehmen. Dafür werden Anbieter ihr online-Beratungsangebot ausbreiten und die Kommunikationsschwelle so gering wie möglich halten.</t>
  </si>
  <si>
    <t>Expedia</t>
  </si>
  <si>
    <t>Die blaue Revolution</t>
  </si>
  <si>
    <t>In der blauen Ökologie wird der Planet als Ganzheit gesehen. Sie beschreibt die Weiterentwicklung der grünen Ökologie und nutzt adaptive Technologien, um Beziehung zwischen Mensch und Natur zu erneuern. Momentan steht die Menschheit vor dem Wandel von dem industriellen zum ökologischen Zeitalter. In diesem Zeitalter möchte die blaue Ökologie Menschen, Natur und Technik in Beziehung setzen und dynamische Effektivität erzeugen.</t>
  </si>
  <si>
    <t>Gesellschaft, Technologie</t>
  </si>
  <si>
    <t>relevant für alle Lebensbereiche</t>
  </si>
  <si>
    <t>global</t>
  </si>
  <si>
    <t>technologischer Fortschritt, Suche nach Lösungen für den Klimaschutz/-anpassung</t>
  </si>
  <si>
    <t>Neo-Ökologie, Digitalisierung</t>
  </si>
  <si>
    <t>neue Beziehung zwischen Mensch, Natur und Technik, neue Weltanschauung, Wert der Effektivität höher als der Effizienz</t>
  </si>
  <si>
    <t>Menschen werden die Möglichkeiten der Zusammenarbeit mit Natur und Technik neu erfahren und daraus völlig neue Möglichkeiten entwickeln</t>
  </si>
  <si>
    <t>Kopenhagisierung (S. 25), Cradle to Cradle (S. 31), Intelligent energetische Straßen (S. 31), Food Cities und Solar Farming (S. 35)</t>
  </si>
  <si>
    <t>Sinn-Kapitalismus / Purpose-Unternehmen</t>
  </si>
  <si>
    <t>Der Klimawandel bringt eine neue Form des Kapitalismus hervor: den Sinn-Kapitalismus. Ökologie ist kein Lifestyle-Thema mehr, mit dem Unternehmen Greenwashing betreiben können, es ist in den letzten Jahren zu viel mehr geworden. Die Märkte sind übersättigt und bewährte Wertschöpfungsmodelle können nicht mehr angewandt werden. Deshalb muss die Wirtschaft sich neu ordnen. Unternehmen übernehmen mehr und mehr Verantwortung und eine neue Business-Ethik entsteht.</t>
  </si>
  <si>
    <t>relevant für Wirtschaft</t>
  </si>
  <si>
    <t xml:space="preserve">sinkende Wachstumsraten, Klimawandel, Klimakatastrophen, mediale Präsenz von Ungerechtigkeit, </t>
  </si>
  <si>
    <t>Neo-Ökologie, Individualisierung</t>
  </si>
  <si>
    <t xml:space="preserve">Purpose-Unternehmen, Kampf zwischen Kapitalismus und Sinn, </t>
  </si>
  <si>
    <t>Es wird mehr und mehr die Frage nach der Sinnhaftigkeit des Kapitalismus gestellt. Unternehmen definieren sich weniger über ihre Wachstumsrate sondern vermehrt über ihre Werte.</t>
  </si>
  <si>
    <t>Amazon Elektrolastwagen, Google erneuerbare Energien, Ikea Möbel-Sharing-Produkte (S. 43)</t>
  </si>
  <si>
    <t>digitale Einsamkeit</t>
  </si>
  <si>
    <t>Das Internet ist eine Plattform für Rankings und Vergleiche. Es werden aber nicht nur Produkte und DL miteinander verglichen sondern auch Profile von Menschen. Immer mehr Menschen sind anhängig von likes und anderen Bestätigungen im Internet. Online werden Menschen zu Pseudonymen, wodurch immer mehr Einsamkeit entsteht.</t>
  </si>
  <si>
    <t>relevant für viele Lebensbereiche</t>
  </si>
  <si>
    <t>Anonymität, digitale Vernetung, Digitalisierung, Entfremdung</t>
  </si>
  <si>
    <t>Menschen sind einsam, mehr Depressionen, Mobbing ohne Konsequenzen. Entfremdung</t>
  </si>
  <si>
    <t>Durch die Digitalisierung finden immer mehr Kontakte online statt. Dadruch kommt es zu einer Entfremdung von persönlichen Beziehungen. Viele junge Menschen sind abhämgig von ihrer Online-Inszenierung und der Resonanz auf den Kanälen.</t>
  </si>
  <si>
    <t>Veganismus</t>
  </si>
  <si>
    <t>Immer mehr Produkte sind heutzutage als vegan gekennzeichnet. Veganismus bezieht sich nicht mehr nur auf Lebensmittel sondern auch auf Kosmetikartikel und Kleidung. Der Lebensstil breitet sich immer weiter aus und treibt einen Wertewandel mit voran.</t>
  </si>
  <si>
    <t>relevant vor allem im Bereich Lebensmittel, Relevanz wird gößer</t>
  </si>
  <si>
    <t>Neo-Ökologie, Wertewandel, Wichtigkeit von sozialer und ökologischer Nachhaltigkeit, Medienpräsenz</t>
  </si>
  <si>
    <t>Unternehmen müssen vermehrt nachhaltig handeln, Wertewandel in der Gesellschaft</t>
  </si>
  <si>
    <t>Der Veganismus wird sich weiter verbreiten, er steht erst am Anfang seiner Entwicklung. Es werden vermehrt Ersatzprodukte produziert und von Unternehmen in die Forschung und Entwicklung in diesem Bereich investiert.</t>
  </si>
  <si>
    <t>Tidyism - das große Aufräumen</t>
  </si>
  <si>
    <t>relevant für das persönliche Leben</t>
  </si>
  <si>
    <t>Komplexität, Globalisierung, Kontrollverlust über das eigene Leben, Zusammentreffen von analogen und digitalen Angelegenheiten</t>
  </si>
  <si>
    <t>Globalisierung, Konnektivität, Individualisierung</t>
  </si>
  <si>
    <t>Suche nach Kontrolle, Suche nach Technologien für mehr Ordnung und Kontrolle</t>
  </si>
  <si>
    <t>Der Drang nach Ordnung führt dazu, dass vermehrt Techniken entwickelt werden, die das Leben der Menschen einfacher machen und ihnen mehr Kontrolle ermöglichen.</t>
  </si>
  <si>
    <t>Smart Homes</t>
  </si>
  <si>
    <t>Als Reaktion auf die Entfremdung, die die Digitalisierung hervorbringt und die Individualisierung entstehen vermehrt Wir-Kulturen in der heutigen Gesellschaft. Hierbei suchen Menschen nach persönlichen Kontakten und betreiben Identitätsmanagement durch die Zugehörigkeit zu einer bestimmten Gemeinschaft. Solche neuen Gemeinschaften stellen beispielsweise Co-Working, Co-Gardening, Co-Living und Co-Mobility dar.</t>
  </si>
  <si>
    <t>Drang nach Selbstverwirklichung, Reaktion auf Übermedialisierung und Digitalisierung, Individualisierung, Bedürfnis nach Verbundenheit</t>
  </si>
  <si>
    <t>Co-Working, Co-Gardening, Co-Living und Co-Mobility</t>
  </si>
  <si>
    <t>relevanz für immer mehr Lebensbereiche</t>
  </si>
  <si>
    <t>Weltretter*innen</t>
  </si>
  <si>
    <t>Global-Rebellion</t>
  </si>
  <si>
    <t>Gretaphobie / Gretamagie</t>
  </si>
  <si>
    <t>Sinnfluencing</t>
  </si>
  <si>
    <t>relevant für Politik, Wirtschaft</t>
  </si>
  <si>
    <t>Die Weltretter*innen gehören zu den Zukunftsmachern der heutigen Zeit. Vor allem Menschen der jüngeren Generationen haben erkannt, dass die Welt auf eine ökologische Katastrophe zusteuert. Durch die Fridays for Future Bewegung erhält dieses Problem in den Medien hohe Aufmerksamkeit und die Bewegung immer mehr Anhänger. Umweltschutz und Nachhaltigkeit werden smit für Jugendliche zu zentralen Themen. Zu berühmten Weltertter*innen mit hoher Anhängerschaft gehören Manisha, Greta Thunberg und Luisa Neubauer.</t>
  </si>
  <si>
    <t>logistisch</t>
  </si>
  <si>
    <t>mediale Präsenz von Naturkatastrophen, Vernetzung mit Gleichgesinnten, soziale Netzwerke</t>
  </si>
  <si>
    <t>Konnektivität, Globalisierung, Neo-Ökologie</t>
  </si>
  <si>
    <t>einzelne Persönlichkeiten können sich eine große Anhängerschaft aufbauen und damit etwas bewegen, Polarisierung in der Bevölkerung</t>
  </si>
  <si>
    <t>Die Bedeutung von einzelnen Personen als Weltretter*innen wird zunehmen. Durch soziale Netzwerke können sie sich eine große Anhängerschaft aufbauen und damit viel Druck auf Politik und Wirtschaft aufbauen. Sie treiben den Wandel entscheidend voran.</t>
  </si>
  <si>
    <t>Manisha, Xiuhtezcatl Martinez, Greta Thunberg, José Alfonso Quisocala Condori, Luisa Neubauer</t>
  </si>
  <si>
    <t>Neue Protestbewegungen, die sich häufig führungslos entwickeln, üben vermehrt Druck auf die Politik aus. Dabei geht es meistens um die bestehenden sozialen und politischen Verhältnisse, Armut, Arbeitslosigkeit und Korruption. Die Proteste sind vermehrt spontan über soziale Netzwerke organisiert und haben einen anarchischen Charakter.</t>
  </si>
  <si>
    <t>soziale Netzwerke, mediele Vernetzung,</t>
  </si>
  <si>
    <t>Konnektivität, Globalisierung</t>
  </si>
  <si>
    <t>Ermutigung für weitere Proteste, mehr Proteste entstehen, Gewaltbereitschaft steigt, keine Verantwortlichen</t>
  </si>
  <si>
    <t>Die Protestbewegungen werden weitere Proteste hervorbringen, die sich diese zum Vorbild nehmen. Menschen stehen wieder für ihre Rechte ein und organisieren sich auf sozialen Netzwerken dafür.</t>
  </si>
  <si>
    <t>Chile, Ecuador, Libanon, Tunesien, Hongkong</t>
  </si>
  <si>
    <t>Die Ablehnung oder Bweunderung von Greta Thunberg hat unvorhersehbare Ausmaße angenommen. In einer Familie, einem Freundeskreis oder unter Arbeitskollegen wird hitzig über die Person Greta gestritten. Die Präsenz in den Medien ist hoch und durch den Konflikt bleibt sie im Gespräch.</t>
  </si>
  <si>
    <t>Zeitgeist/Mode</t>
  </si>
  <si>
    <t>Gesellschaft, Zeitgeist</t>
  </si>
  <si>
    <t>&lt; 5 Jahre</t>
  </si>
  <si>
    <t>persönliche Lebensbereiche</t>
  </si>
  <si>
    <t>eher global, alle Altersgruppen</t>
  </si>
  <si>
    <t>soziale Netzwerke, Fridays for Future, Medienpräsenz, globale Vernetzung</t>
  </si>
  <si>
    <t>gesellschaftliche Diskussionen, Reduktion der Klimadebatte auf eine Person</t>
  </si>
  <si>
    <t>Der Hype um Greta Thunberg als Person wird vermutlich abnehmen sobald neue Konflikte/Phänomene auftauchen (Corona). Allerdings hat sie die Klimadebatte nachhaltig verändert und medial präsent gemacht.</t>
  </si>
  <si>
    <t>Mehr und mehr Influcencer empfinden die Social-Media-Welt als zu oberflächlich und möchten mit ihrer Reichweite etwas sinnvolles bewirken. Sie möchten sinnvolle Themen ansprechen und ihre Anhängerschaft dazu bewegen, für politische oder nachhaltige Themen einzustehen.</t>
  </si>
  <si>
    <t>DIY</t>
  </si>
  <si>
    <t>nachhaltige Werte, Gegentrend zu Oberflächlichkeit, soziale Bewegungen, globale Vernetzung, Reichweiten von Influencern</t>
  </si>
  <si>
    <t>Neo-Ökologie, Globalisierung, Konnektivität, Individualisierung</t>
  </si>
  <si>
    <t>Wertewandel, neue Nutzung von sozialen Netzwerken, Individualisierung, Wir-Kulturen</t>
  </si>
  <si>
    <t>Influencer bemühen sich, ihre Kanäle vermehrt mit Sinn zu füllen. Sie nutzen ihre Reichweite um für die wichtige Werte zu verbreiten.</t>
  </si>
  <si>
    <t>Pamela Reif, Rezo</t>
  </si>
  <si>
    <t>Branchentrend</t>
  </si>
  <si>
    <t>Produkttrend</t>
  </si>
  <si>
    <t>KI</t>
  </si>
  <si>
    <t>Augmented Reality</t>
  </si>
  <si>
    <t>Virtual Reality</t>
  </si>
  <si>
    <t>Liquid Youth</t>
  </si>
  <si>
    <t>Work-Life-Blending</t>
  </si>
  <si>
    <t>Die heutigen flexiblen und kontingenten Lebensverhältnisse der Gesellschaft werden als liquide beschreiben. Das impliziert, dass sie von einer festen zu einer flüssigen Konsistenz übergegangen sind. Herkömmliche Ordnungen fallen weg und die Menschen müssen immer flexibler und anpassungsfähiger werden. Die Jugend wächst bereits in dieser flexiblen Gesellschaft auf und kann deshalb als Liquid Youth bezeichnet werden.</t>
  </si>
  <si>
    <t>viele Lebensbereiche</t>
  </si>
  <si>
    <t>Netzwerkgesellschaft, komplexe Lebenswelten, Globalisierung, Digitalisierung, Vernetzung, Veränderung der Werte</t>
  </si>
  <si>
    <t>Die Jugend kann sich auf die komplexen Umstände der Welt einstellen</t>
  </si>
  <si>
    <t>Die Jugendlichen von heute wachsen in den "flüssigen" Strukutren der heutigen Welt auf und können sich somit viel besser als andere Gesellschaftsgruppen an die flexiblen und komplexen Lebensverhältnisse anpassen.</t>
  </si>
  <si>
    <t>Gesellschaft, Wirtschfat</t>
  </si>
  <si>
    <t>Arbeitswelt</t>
  </si>
  <si>
    <t>komplexe Lebenswelten, Fachkräftemangel, Veränderung der Werte, Digitalisierung</t>
  </si>
  <si>
    <t>Globalisierung, Konnektivität, Individualisierung, New Work</t>
  </si>
  <si>
    <t>Privat- und Berufsleben verschwimmen, Unternehmen benötigen neue Arbeitskonzepte</t>
  </si>
  <si>
    <t>Arbeitnehmer fordern immer mehr Weiterbildungsmöglichkeiten, flexible Arbeitszeiten und generelle Flexibilität der Unternehmen ein. Arbeit wird damit nicht mehr zu einem festen, unbewegbaren Raum im Leben der Menschen, sondern zu einer flexiblen Gestaltungsmöglichkeit.</t>
  </si>
  <si>
    <t>Im Work-Life-Blending werden Arbeit und Leben, Individualität und Kollektivität auf eine ganz neue Weise miteinander verbunden. Junge Menschen stellen mehr und mehr Forderungen zur kontinuierlichen Weiterentwicklung. Dazu gehören zum einen berufsnahe Fortbildungen aber auch Parallelaktivitäten neben der Arbeit. Elternzeit, Sabbatical und gemeinsame Freizeitaktivitäten (gesponsort durch den Arbeitgeber) gehören für viele junge Menschen zu wichtigen Forderungen an ihre Arbeitgeber.</t>
  </si>
  <si>
    <t>Home-Office Entwicklung, Sabbatical, Elbdudler ( keine festen Arbeitszeite, kein fester Urlaub, freie Gehaltsverhandlung)</t>
  </si>
  <si>
    <t>Die heutige Jugend wächst in einer komplexen hypervernetzten Welt auf und hat somit den Vorteil, gegenüber anderen Generationen, sich von Beginn ihres Lebens an, an diese Strukturen anzupassen. Die Vernetzung tritt in alle Gesellschaftsbereiche vor und führt zu immer komplexeren und flexibleren Lebensverhältnissen</t>
  </si>
  <si>
    <t>alle Gesellschaftsbereiche</t>
  </si>
  <si>
    <t>Internet, soziale Netzwerke, mobile Endgeräte, Vernetzung</t>
  </si>
  <si>
    <t>Netzwerken wird zu wichtiger Kompetenz, Kollaboration in allen Lebensbereichen</t>
  </si>
  <si>
    <t>Die Vernetzung wird zu einer wichtigen persönlichen Kompetenz. Sie ist wichtig, um private soziale Kontakte zu pflegen, eine Arbeitsstelle zu erhalten und beruflich erfolgreich zu sein. Auch Unternehmen, Politik und Umweltrganisationen müssen untereinander vernetzt sein, um etwas zu erreichen. Ohne Vernetzung geht es nicht mehr.</t>
  </si>
  <si>
    <r>
      <t xml:space="preserve">linked in Mitglieder </t>
    </r>
    <r>
      <rPr>
        <sz val="8"/>
        <color theme="1"/>
        <rFont val="Calibri"/>
        <family val="2"/>
        <scheme val="minor"/>
      </rPr>
      <t>https://de.statista.com/statistik/daten/studie/628657/umfrage/linkedin-mitglieder-in-der-dach-region/</t>
    </r>
  </si>
  <si>
    <t>Hyper-Netzwerkgesellschaft</t>
  </si>
  <si>
    <t>Marketing und Konsum</t>
  </si>
  <si>
    <t>gloabl, immer mehr Altersgruppen</t>
  </si>
  <si>
    <t>Internet, soziale Netzwerke, Vernetzung, mobile Endgeräte, Wir-Kulturen</t>
  </si>
  <si>
    <t>keine Unterscheidung zwischen Marketing und anderen Inhalten, Marken werden zu Teilen der Inszenierung, Marketing für Individuen nicht für die Masse, Verbindung zu Produkten und Marke</t>
  </si>
  <si>
    <t>Unternehmen nutzen immer mehr private Nutzer, um ihre Produkte zu vermarkten. Dadurch identifizieren diese sich mehr mit der Marke und inszenieren sich darüber. Marketing wird somit nicht mehr für die Masse sondern für Individuen betrieben.</t>
  </si>
  <si>
    <t>Gewinnspiele auf Instagram</t>
  </si>
  <si>
    <t>Co-Consumer und Co-Producer</t>
  </si>
  <si>
    <t>Künstliche Intelligenz</t>
  </si>
  <si>
    <t>Nachhaltige Reisen</t>
  </si>
  <si>
    <t>Hipster</t>
  </si>
  <si>
    <t>Musik, Kunst, Mode</t>
  </si>
  <si>
    <t>Der Begriff Hipster wird zur Bezeichnung einer bestimmten gesellschaftlichen Gruppe genutzt. Zunächst konnte diese als Subkultur verstanden werden. Heute beschreibt sie vielmehr einen Konsumstil, der schon fast zum Mainstream geworden ist. Hipster gelten als besonders modebewusst und individuell. Somit ist die Positionierung als Hipster teil der Selbstinszenierung.</t>
  </si>
  <si>
    <t>Zeitgeist/Märkte, Moden/Produkte</t>
  </si>
  <si>
    <t>Einzigartigkeit, Selbstinszenierung, Wir-Kultur</t>
  </si>
  <si>
    <t>Mainstream</t>
  </si>
  <si>
    <t>Die Hipster-Konsumweise wird mehr und mehr zum Mainstream. Viele jüngere Konsumenten können sich mit de Stil identifizieren. Dadurch sind aber die Möglichkeit, über den Stil Einzigartigkeit zu erhalten.</t>
  </si>
  <si>
    <t>Flanellhemden, Brillen, Hüte</t>
  </si>
  <si>
    <t>Self Trecking</t>
  </si>
  <si>
    <t>Einzigartigkeit</t>
  </si>
  <si>
    <t>Mit dem Megatrend Individualisierung geht einher, dass jeder Mensch möglichst einzigartig sein möchte. Vielen jungen Menschen ist es wichtig, einen eigenen Standpunkt zu vertreten und einen eigenen Stil und Hobbys zu haben. Auch Kreativität spielt in diesem Kontext eine große Rolle. Die Nachfrage nach personalisierten und limitierten Produkten nimmt zu. Es ist eine steigende Tendenz in den Bereichen Mode, Beauty-Produkte und Lebensmittel zu beobachten.</t>
  </si>
  <si>
    <t>Mode, Freizeit, Werte</t>
  </si>
  <si>
    <t>Soziale Netzwerke, Selbstdarstellung, Inszenierung</t>
  </si>
  <si>
    <t>Suche nach dem Besonderen, Selbstinszenierung, Selbstdarstellung, Einzgartigkeit durch Marken</t>
  </si>
  <si>
    <t>Besonders Jugendliche streben mehr und mehr nach Einzigartigkeit. Sie sehen den Kosum als eine Möglichkeit an, sich zu inszenieren und individuell darzustellen. Stile werden dadruch immer außergewöhnlicher und Hobbys und Meinungen extremer.</t>
  </si>
  <si>
    <t>Extremsportarten</t>
  </si>
  <si>
    <t>Freizeit- und Tourismusbranche</t>
  </si>
  <si>
    <t>Indivisualisierung</t>
  </si>
  <si>
    <t>Identität durch Konsum, Einzigartigkeit, Entdeckungslust, Wertewandel, steigender Wohlstand</t>
  </si>
  <si>
    <t>Erlebnisse wichtiger als Produkte, Drang immer etwas Besonderes zu erleben</t>
  </si>
  <si>
    <t>Die Erlebnisorientierung der Gesellschaft nimmt weiter zu und breitet sich von der Freizeit- und Tourismusbranche auf weitere Lebensbereiche aus. Das gesamte Leben wird zu einem Erlebnis inszeniert.</t>
  </si>
  <si>
    <t>Freizeitparks, Erlebniseinkauf (Abercrombie)</t>
  </si>
  <si>
    <t>Sinn-Kapitalismus - Purpose Unternehmen - Social Businesses</t>
  </si>
  <si>
    <t>Open Mindness / Diversity</t>
  </si>
  <si>
    <t>Die Vielfalt von Menschen hinsichtlich ihres Alters, Geschlechts, Qualifikationen, Herkunft oder Hautfarbe wird heutzutage in den meisten Bereichen als Erfolgfaktor für Entwicklungen angesehen. Open Mindness spielt darauf an, dass die Verschiedenheiten der Menschen akzeptiert und geschätzt werden und die Gesellschaft immer offener für neue unkonventionelle und innovative Ideen wird.</t>
  </si>
  <si>
    <t>Gesellschaft, Wirtschaft, Zeitgeist/Märkte, Moden/Produkte</t>
  </si>
  <si>
    <t>Gesellschaft, Unternehmen</t>
  </si>
  <si>
    <t>Gender Shift, Konnektivität</t>
  </si>
  <si>
    <t>mehr Frauen und Personen aus ethnischen Minderheiten auch in Führungspositionen, Chancen für Unetrnehmen, Kreative Zusammenarbeit</t>
  </si>
  <si>
    <t>Diversity impliziert das Zusammenarbeiten mit verschiedenen Menschen, die aus unterschiedlichen Blickwinkeln auf Herausgorderungen schauen. Dadurch ergeben sich Chancen zur Lösungsfindung für Unternehmen und politische oder soziale Bereiche. Diese Zusammenarbeit nimmt verstärkt an Bedeutung zu.</t>
  </si>
  <si>
    <t>Gender Shift, Global Migration, Feminismus, Wertewandel, Anti-Rassismus-Bewegungen</t>
  </si>
  <si>
    <t>Frauen im Top Management in DE</t>
  </si>
  <si>
    <t>Dinge selbst herzustellen erfährt momentan eine Bedeutungszunahme. Die Menschen Gärtnern, Kochen, Backen und machen Handarbeit. Das lässt sich darauf zurückführen, dass die so hergestellten Produkte individuell sind. Selfmade bietet einen Gegensatz zur Schreibtisch-lastigen Arbeit und wird genutzt, um sich zu inszenieren.</t>
  </si>
  <si>
    <t>wenige wirtschaftliche Bereiche</t>
  </si>
  <si>
    <t>Individualität, Einzigartigkeit, Inszenierung, Ausgleich zum Schreibtisch</t>
  </si>
  <si>
    <t>Individualisierung, Wissensgesellschaft</t>
  </si>
  <si>
    <t>DIY-Branche weitet sich aus, Menschen streben danach selbst etwas zu tun</t>
  </si>
  <si>
    <t>DIY kann auch in andere Branchen mit integriert werden. So kann die Freizeit- und Tourismusbranche Angebote entwicklen, bei denen die Gäste selbst etwas herstellen können.</t>
  </si>
  <si>
    <t xml:space="preserve"> Kochreise</t>
  </si>
  <si>
    <t>Das Internet bietet eine Plattform mit vielen Möglichkeiten, die eigene Identität darzustellen und zu managen. Nutzer im Internet können verschiedene Konzepte für die Erstellung einer Online-Identität nutzen. Die Inszenierung der Online-Identität nimmt dabei eine mindestens genau so wichtige Rolle ein, wie die Inszenierung der realen Identität. Die Identitäten können miteinander einher gehen oder auch völlig verschieden sein.</t>
  </si>
  <si>
    <t>Identitätsmarketing und Selbstinszenierung</t>
  </si>
  <si>
    <t>persönliches und berufliches Leben</t>
  </si>
  <si>
    <t>Vernetzung, Hypervernetzungsgesellschaft, Einzigartigkeit</t>
  </si>
  <si>
    <t>Individualisierung, Konnektivität, Globalisierung</t>
  </si>
  <si>
    <t>eine Person kann mehrere Identitäten haben, Wichtigkeit der Online-Identität(en) nimmt immer mehr zu</t>
  </si>
  <si>
    <t>Instagram</t>
  </si>
  <si>
    <t>Die Digitalisierung macht es möglich, dass der Mensch im Mittelpunkt steht und vieles für ihn einfacher gemacht wird. Digitale Anwendungen für Smartphones, Sport-Armbänder oder andere mobile Geräte können Werte des Körpers aufzeichnen und auswerten. Momentan finden diese Möglichkeiten besonders Anwendung in den Bereichen Gesundheit, Fitness und Lebensqualität.</t>
  </si>
  <si>
    <t>Self Tracking</t>
  </si>
  <si>
    <t>Freizeitleben</t>
  </si>
  <si>
    <t>global, besonders jüngere und ältere Altersgruppen</t>
  </si>
  <si>
    <t>Wertewandel, Mensch im Mittelpunkt, Digitalisierung, Fitnesswahn</t>
  </si>
  <si>
    <t>Gesundheit, Konnektivität</t>
  </si>
  <si>
    <t>alle Daten einer Person werde digital erfasst, Bewachung, Datenschutz wird immer wichtiger, immer mehr Geräte stellen den Menschen in der Mittelpunkt</t>
  </si>
  <si>
    <t>Das Self Tracking wird weiter entwickelt werden, so dass es das leben der Menschen weiter vereinfacht und angenehmer macht. Menschen werden in ihrem Konsum durch die Tracking Technologien beeinflusst.</t>
  </si>
  <si>
    <t>Smartwatch, Fitness-Armband</t>
  </si>
  <si>
    <t>Mit dem Megatrend Individualisierung geht einher, dass immer mehr Menschen sich dazu entscheiden, ihr Leben unabhängig und frei zu gestalten. Somit gibt es immer mehr Menschen die alleine Leben. Das zeigt sich beispielsweise in dem Anstieg der Single-Haushalte.</t>
  </si>
  <si>
    <t>hauptsächlich Privatleben</t>
  </si>
  <si>
    <t>persönliche Entfaltung vs. Partnerschaft, Diversity, Zunehmende Vielfalt der Familienformen</t>
  </si>
  <si>
    <t>Gender Shift, Individualisierung</t>
  </si>
  <si>
    <t>Neue Bedeutung von Single und Beziehung, Wertewandel, Personen auf der Suche nach einem Partner, Bedarf an Wohnungen steigt</t>
  </si>
  <si>
    <t>Es ist erkennbar, dass die Anzahl der Single-Haushalte sich auf der momentan erreichten Höhe einpendeln wird. Aufgrund des hohen Bedürfnisses nach Sicherheit sind heutzutage wieder mehr Menschen auf der Suche nach einem festen Partner. Dieses Bedürfnis wirkt gegen den Wunsch nach Individualisierung.</t>
  </si>
  <si>
    <t>Single Haushalte, Nutzer von Dating-Apps</t>
  </si>
  <si>
    <t xml:space="preserve">Augmented Reality beschreibt eine Technologie, die die echte Realität um virtuelle Effekte erweitert. Zur physischen Wirklichkeit werden in Echtzeit durch eine digitale Anwendung Bilder, Ton oder Texte hinzugefügt. Dieser Technologie wird ein hohes Potenzial für viele Bereiche vorhergesagt. </t>
  </si>
  <si>
    <t>Technologie, Wirtschaft</t>
  </si>
  <si>
    <t>Bildung, Universitäten, Freitzeit, Tourismus</t>
  </si>
  <si>
    <t>Digitalisierung, Konnektivität, Wissensdrang, Entdeckerlust</t>
  </si>
  <si>
    <t>Konnektivität, Wissenskultur</t>
  </si>
  <si>
    <t>Vermischung von physischer und digitaler Welt, neue Lernmöglichkeiten, neue Möglichkeiten für Freizeiteinrichtungen</t>
  </si>
  <si>
    <t>Augmented Reality ist eine Technologie, die besonderes Potenzial für den Bildungsbereich aufweist. Auch für Freizeiteinrichtungen wie Museen lassen sich neue Inszenierungsmöglichkeiten erkennen. Für den Tourismus stellt AR eine Technik dar, mit der nicht physisch in die Umgebung eingegriffen werden muss.</t>
  </si>
  <si>
    <t>Augmented Reality im Museum</t>
  </si>
  <si>
    <t>Künstliche Intelligenz ist ein Bereich in der Informatik und beschreibt das programmieren von Maschinen, die lösungsorientiert mit Problemen umgehen können. Dabei soll intelligentes Verhalten automatisiert werden, so dass Maschinen eigenständig Probleme bearbeiten können.</t>
  </si>
  <si>
    <t>Wirtschaft, Prognostik,</t>
  </si>
  <si>
    <t>Digitalisierung, Wissensdrang, Tertiärisierung</t>
  </si>
  <si>
    <t>Konnektivität, Digitalisierung, Wissenskultur</t>
  </si>
  <si>
    <t>Vertrauen in Maschinen, immer mehr Arbeit wird dem Menschen durch Maschinen abgenommen, Sinnfrage des Menschen</t>
  </si>
  <si>
    <t>Die Weiterentwicklung von KI kann den Menschen immer mehr Arbeit abnehmen. Dafür muss allerdings Vertrauen in allen Bevölkerungsgruppen hergestellt werden. Dadurch wird der Mensch vor eine Sinnfrage gestellt. Er hat nun mehr Zeit für andere Dinge zur Verfügung.</t>
  </si>
  <si>
    <t>Alexa, Einparkhilfen, Face-ID-Erkennung</t>
  </si>
  <si>
    <t xml:space="preserve">Virtual Reality ist eine computergenerierte Wirklichkeit, die aus Bild und zum Teil auch aus Ton besteht. Die kann über spezielle Leinwände oder VR-Brillen wahrgenommen werden. Mit der VR kann man über eine Maus oder Datenhandschuhe auch interagieren und die virtuelle Realität dadurch verändert. Bisher wird sie verstärkt in der Aus- und Weiterbildung, bei der Informationsvermittlung oder im Unterhaltungsbereich genutzt.  </t>
  </si>
  <si>
    <t>Aus- und Weiterbildung (Flugsimulator, Schiffsimulator), Unterhaltungsbereich (Freizeitparks), Medizin</t>
  </si>
  <si>
    <t>Digitalisierung, Wissensdrang, Inszenierung, Erleben</t>
  </si>
  <si>
    <t xml:space="preserve">Virtual Reality ist eine Technologie, die besonderes Potenzial für den Bildungsbereich aufweist. Es können Tests in einer realitätsnahen Umgebung durchgeführt werden. Auch für Freizeiteinrichtungen wie Museen und den Tourismus lassen sich neue Inszenierungsmöglichkeiten erkennen. </t>
  </si>
  <si>
    <t>Flugsimulatoren, Audi Brille, https://upload-magazin.de/10600-ueber-20-beispiele-fuer-das-potenzial-von-virtual-reality-jenseits-von-spielen/</t>
  </si>
  <si>
    <t>Soziale Netzwerke</t>
  </si>
  <si>
    <t>Soziale Netzwerke gehören heutzutage zum Leben von 54 % der Westeuropäer (https://de.statista.com/statistik/daten/studie/162969/umfrage/reichweite-von-social-networks-nach-region/). Für die älteren Generationen stellen diese Plattformen eine Parallelwelt dar. Für die jüngsten Generationen gehören soziale Netzwerke jedoch zu einem festen Bestandteil ihres Lebens.</t>
  </si>
  <si>
    <t>Privat- und Berufsleben</t>
  </si>
  <si>
    <t>Vernetzung, Hypervernetzungsgesellschaft, digitale Kontakte, Internetanschluss, mobile Endgeräte</t>
  </si>
  <si>
    <t>digitale Welt gehört mit zum Leben, keine Trennung der Online- und Offline-Welt, Vernetzung wird zu einer wichtigen Kompetenz</t>
  </si>
  <si>
    <t>Die Vernetzung über soziale Netzwerke hat immer mehr Einflüsse auf das private und Berufliche Leben der Menschen. Die digitale Welt gehört für immer mehr Menschen zu ihrem Leben dazu und eine Trennung der beiden Welten wird nicht mehr zur Frage stehen.</t>
  </si>
  <si>
    <t>XING, Linked in</t>
  </si>
  <si>
    <t>Transformation</t>
  </si>
  <si>
    <t xml:space="preserve">Die letzten 30 Jahre sind durch schnelle und eine Vielzahl von gesellschaftlichen und technologischen Veränderungen geprägt. Für ältere Generationen ist es zum Teil mühselig, sich stets an diesen Wandel anzupassen. Jüngere Generationen sind mit diesem Wandel aufgewachsen und erachten ihn somit als normal. Die Gesellschaft wird somit immer offener für Veränderungen und strebt sogar die Transformation und Innovation an. </t>
  </si>
  <si>
    <t>alle Lebensbereiche</t>
  </si>
  <si>
    <t>Wissenskultur, Globalisierung, Konnektivität</t>
  </si>
  <si>
    <t>stetiger Wandel, Wertewandel, Lebenslanges Lernen, Digitalisierung, Innovationsmanagement</t>
  </si>
  <si>
    <t>Welt im Wandel, Wandel wird angestrebt, Generation ohne Angst vor Veränderung</t>
  </si>
  <si>
    <t>Die jüngeren Menschen streben immer mehr nach Transformation und haben keine Angst vor Veränderungen. Dadurch ebnet sich der Weg für neue Technologien, die das Leben der Menschen stark verändern. Womöglich bezieht sich der erstrebte Wandel nicht nur auf Objekte und Organisationen sondern auch auf den Menschen selbst.</t>
  </si>
  <si>
    <t>digitale Transformation</t>
  </si>
  <si>
    <t>Fear of missing out beschreibt die Entwicklung, dass junge Menschen immer mehr die Angst entwickeln, etwas zu verpassen. Alle sind ständig online und miteinander vernetzt. In einer solchen Welt fällt es schwer, sich digital doch einmal voneinander zu trennen. Wenn die Identität nicht leiden soll, sind Menschen immer mehr dazu gezwungen mit großem Zeit- und Energieaufwand ihre Weiterentwicklung online zu dokumentieren.</t>
  </si>
  <si>
    <t>Innovation</t>
  </si>
  <si>
    <t>In den letzten 30 Jahren wurden große Fortschritte bei der Entwicklung von technischen Geräten gemacht. Junge Menschen sind es gewohnt, dass immer neue Geräte erscheinen, die auf ihre Wünsche eingehen und das Leben einfacher undkomfortabler machen. Die Gesellschaft hat insgesamt mehr hohe Erwartungen an die Entwicklung neuer, besserer Produkte.</t>
  </si>
  <si>
    <t>Wirtschaft</t>
  </si>
  <si>
    <t>Digitalisierung, Transformation, gesteigerte Erwartungen an Produkte</t>
  </si>
  <si>
    <t>gesteigerte Erwartungen an Produkte, Nutzungsdauer verringert sich</t>
  </si>
  <si>
    <t>Menschen erwarten von Produkten, dass sie immer besser an ihr individuelles Leben angepasst sind und sich ihr Leben dadurch erleichtert. Es entstehen immer mehr Innovationen, die verschiedene Bereiche des Lebens abdecken.</t>
  </si>
  <si>
    <t>Apple Stift</t>
  </si>
  <si>
    <t>Eskapismus</t>
  </si>
  <si>
    <t>Medien, Unterhaltung, Freizeit- und Tourismusbranche</t>
  </si>
  <si>
    <t>Video-Spiele, Zugang zum Internet, mobile Endgeräte, Inszenierung</t>
  </si>
  <si>
    <t>Menschen verbringen mehr Zeit online, mehr Reisen werden unternommen, Freizeiteinrichtungen werden besucht</t>
  </si>
  <si>
    <t>Zum einen führt der Eskapismus dazu, dass Menschen mehr Zeit online verbringen und in digitale Welten fliehen. Zum anderen kann es dazu kommen, dass mehr Reisen unternommen und Freizeiteinrichtungen besucht werden, da dies eine Abwechslung zum Alltag darstellt.</t>
  </si>
  <si>
    <t>Video-Spiele, Süd-Ost-Asien Reise</t>
  </si>
  <si>
    <t>Multikulturalisierung</t>
  </si>
  <si>
    <t>Ethnische Vielfalt und Multikulturalität sind in der heutigen Gesellschaft angekommen. Die jüngeren Generationen wachsen in einer multikulturellen und globalisierten Welt auf. Jede 5. in Deutschland lebende Person hat heutzutage einen Migrationshintergrund. Die meisten jungen Menschen sehen in dieser Diversität einen Vorteil.</t>
  </si>
  <si>
    <t>besonders in Städten</t>
  </si>
  <si>
    <t>Global Migration, Konnektivität, Kriege in anderen Ländern, gute Wirtschaft in DE</t>
  </si>
  <si>
    <t>Globalisierung, Mobilität</t>
  </si>
  <si>
    <t>Diversität, Vielfalt, Interesse an anderen Ländern, interkuturelle Fähigkeiten</t>
  </si>
  <si>
    <t>Die Multikuturalisierung wird dazu führen, dass das Zusammenleben von Menschen aus verschiedenen Herkunftsländern zur Normalität wird. Dadurch entstehen Diversität und das Interesse an anderen Ländern.</t>
  </si>
  <si>
    <t>multikulturelle Kitas</t>
  </si>
  <si>
    <t>Entschleunigung</t>
  </si>
  <si>
    <t>Als Reaktion auf den steigenden Leistungsdruck in der Gesellschaft entwickelt sich der Gegentrend der Entschleunigung. Menschen versuchen vermehrt, ihr Leben wieder etwas ruhiger zu gestalten oder sich ab und zu eine Auszeit zu nehmen.</t>
  </si>
  <si>
    <t>Arbeit, Alltag, Tourismus</t>
  </si>
  <si>
    <t>Westeuropa, immer mehr Altersgruppen</t>
  </si>
  <si>
    <t>Digitalisierung, ständige Erreichbarkeit, Schnelllebigkeit, Nachhaltigkeit</t>
  </si>
  <si>
    <t>Neo-Ökologie, Gesundheit</t>
  </si>
  <si>
    <t>Achtsamkeit, mehr Ruhe, Gesundheit als hohe Gut</t>
  </si>
  <si>
    <t>Immer mehr Menschen streben nach einem entschleunigten, ruhigeren Leben, um ihre Gesundheit zu schützen und weniger Stress zu haben. Dadurch entstehen Slow-Consum Bewegungen.</t>
  </si>
  <si>
    <t>Slow Food, Città Slow</t>
  </si>
  <si>
    <t>Geborgenheit (Eltern und Familie)</t>
  </si>
  <si>
    <t>Die Bevölkerung befindet sich heutzutage in einer erneuten Familienorientierung. In Situationen der Unsicherheiten und Krisen bietet die Familie Sicherheit und Geborgenheit. Besonders für junge Menschen nimmt daher die Bedeutung von Familie als Rückzugsort zu. Eltern sind heutzutage die wichtigsten Verbündeten von Kindern, die sie beraten, coachen und unterstützen.</t>
  </si>
  <si>
    <t>Westeuropa, besonders jüngere Altersgruppen</t>
  </si>
  <si>
    <t>Krisen, Unsicherheiten, viele Möglichkeiten, Wertewandel</t>
  </si>
  <si>
    <t>Familie wird neu gedacht, Kinder und Eltern haben eine freundschaftliche Basis</t>
  </si>
  <si>
    <t>Die Bedeutung der Familie wandelt sich weiter. Eltern gelten nicht mehr nur als Authoritätspersonen. Es entsteht immer öfter eine freundschaftliche Basis zwischen ihnen. Auf der Suche nach Geborgenheit, suchen junge Menschen vermehrt nach Rückhalt in ihrer Familie und möchten auch selbst eine Familie gründen.</t>
  </si>
  <si>
    <r>
      <t xml:space="preserve">Fertilitätsrate nimmt zu </t>
    </r>
    <r>
      <rPr>
        <sz val="8"/>
        <color theme="1"/>
        <rFont val="Calibri"/>
        <family val="2"/>
        <scheme val="minor"/>
      </rPr>
      <t>https://de.statista.com/statistik/daten/studie/36672/umfrage/anzahl-der-kinder-je-frau-in-deutschland/</t>
    </r>
  </si>
  <si>
    <t>Feedback</t>
  </si>
  <si>
    <t>Individualisierung und Diversifizierung im Tourismus</t>
  </si>
  <si>
    <t>Im Tourismus findet eine Individualisierung und Diversifizierung der Reiseformen und Reisestile statt. Die Destinationen, die von Touristen aufgesucht werden, werden immer mehr. Zudem möchten Touristen eine möglichst individuelle Reise erleben, die auf sie persönlich zugeschnitten ist.</t>
  </si>
  <si>
    <t>Dienstleistungssektor</t>
  </si>
  <si>
    <t>Individualisierund, Konnektivität</t>
  </si>
  <si>
    <t>höhere Erwartungen, immer mehr bereiste Regionen, hoher Betreuungsbedarf</t>
  </si>
  <si>
    <t>Kunden fordern im Tourismus immer mehr Betreuung im Hinblick auf die Erstellung einer individuellen Reise. Außerdem möchten sie am liebsten jeden Urlaub in einerm neuen Zielgebiet verbringen.</t>
  </si>
  <si>
    <t>Immer mehr Menschen kosumieren Erlebnisse, um dadruch Erfahrungen zu sammeln und sich in einer bestimmten Weise zu inszenieren. Die Erlebnissuche ist zurückzuführen auf den Megatrend der Individualisierung und den Wunsch sich stetig zu Entwickeln und etwas Neues zu entdecken. Touristische Anbieter müssen deshalb stetig neue Erlebnisse für ihre Gäste inszenieren.</t>
  </si>
  <si>
    <t>Tourismus ohne Raum</t>
  </si>
  <si>
    <t>Welttourismus</t>
  </si>
  <si>
    <t>Reiseblogs</t>
  </si>
  <si>
    <t>Individualisierung und Diversifizierung</t>
  </si>
  <si>
    <t>Im Internet sind Nutzer von Plattformen es gewohnt, laufend Rückmeldung zu erhalten. Dieses zeigt sich in Form von der Anzahl von Followern, Likes oder Kommentaren. Dieses Feedback erhalten sie sehr schnell. Besonders junge Menschen erwarten immer mehr auch abseits des Internets laufend eine Rückmeldung zu ihrem Handeln zu bekommen.</t>
  </si>
  <si>
    <t>Gesellschaft, Arbeit</t>
  </si>
  <si>
    <t>Berufsleben</t>
  </si>
  <si>
    <t>Soziale Netzwerke, Vernetzung, Hyper-Netzwerkgesellschaft</t>
  </si>
  <si>
    <t>Konnektivität, Sicherheit</t>
  </si>
  <si>
    <t>häufige Feedbackgespräche, Abhängigkeit von positiver Rückmeldung, negatives Feedback wird ignoriert</t>
  </si>
  <si>
    <t>Besonders junge Menschen fordern in ihrem privaten und beruflichen Umfeld immer mehr Feedback ein, da sie es aus sozialen Medien so gewohnt sind. Es ensteht dabei eine Mentalität, die die Menschen abhängig von positivem Feedback macht.</t>
  </si>
  <si>
    <t>Feedback-Funktionen auf Sozialen Netzwerken</t>
  </si>
  <si>
    <t>Bisher ist der reale Ortswechsel wichtiger Bestandteil der Definition von Tourismus. Das kann sich in Zukunft ändern. Durch neue Technologien wie AR und VR sind auch Reisen möglich, ohne den physischen Ort zu wechseln. Diese Art von Reisen wird in Zukunft an Bedeutung zunehmen. Zu hinterfragen bleibt, ob diese virtuellen Reisen eine reale Urlaubsreise ersetzen oder zusätzlich unternommen werden.</t>
  </si>
  <si>
    <t>Wirtschaft, Zeitgeist/Märkte, Moden/Podukte</t>
  </si>
  <si>
    <t>Tourismussektor</t>
  </si>
  <si>
    <t>Digitalisierung, AR, VR, Vernetzung</t>
  </si>
  <si>
    <t>Bereisen von anderen Ländern von zu Hause aus, Entfremdung, weniger reale Reisen?</t>
  </si>
  <si>
    <t>Disneylandification / Erlebnisse und Inszenierung</t>
  </si>
  <si>
    <t>Das Bereisen von anderen Ländern, Sehenswürdigkeiten und auch Museen oder Freizeiteinrichtungen kann in Zukunft vermehrt von zu Hause aus möglich werden. Es ist zu hinterfragen, ob dadurch weniger reale Reisen unternommen werden und eine Entfremndung stattfindet.</t>
  </si>
  <si>
    <t>virtuelle Museen</t>
  </si>
  <si>
    <t>Die Menschen unternehmen immer mehr Fernreisen. Das liegt zum einen an dem Ausbau der Mobilitätsmöglichkeiten und der Vernetzung über Ländergrenzen hinweg, die das Reisen in ferne Länder heutzutage als einfach gestalten. Zum anderen liegt es an dem Drang nach einzigartigen Erlebnissen, die die Menschen individueller machen. Die Menschen werden zu Welttouristen.</t>
  </si>
  <si>
    <t>Mobilität, Konnektivität, Individualisierung</t>
  </si>
  <si>
    <t>Menschen unternehmen mehr Fernreisen,  Verständigung der Kulturen, Belastungen für die Umwelt, immer mehr Regionen werden bereist</t>
  </si>
  <si>
    <t>Viele Menschen möchten nicht mehrmals an einem Ort Urlaub machen. Sie möchten die ganze Welt kennenlernen. Immer mehr Menschen werden zu Welttouristen. Die Reisebranche muss sich mit ökologischen und sozialen Problemstellungen beschäftigen und versuchen, diesen von Anfang an entgegen zu wirken.</t>
  </si>
  <si>
    <t>Reisen in die Mongolei</t>
  </si>
  <si>
    <t>Immer mehr Menschen legen Wert auf nachhaltges Handeln. Das zeigt sich auch in dem Wunsch, die Urlaubsreise nachhaltig zu gestalten. Nachhaltige Werte werden von Gästen immer mehr verlangt. So müssen Anbieter vermehrt darauf achten, ökologisch und sozial vertretbare Reiseangebote zu erstellen.</t>
  </si>
  <si>
    <t>Zeitgeist/Mode, Produkte</t>
  </si>
  <si>
    <t>Wertewandel, soziale und ökoligische Gerechtigkeit, Friday for Future</t>
  </si>
  <si>
    <t>Forderung nachhaltiger Reisen, weniger Flugreisen, längere Reisen, mehr Bahn und Bus</t>
  </si>
  <si>
    <t>Die Forderung nach nachhaltigen Reisen geht immer mehr auch in das Handeln der Menschen über. Die Gäste möchten keine Abstriche machen, deshalb müssen Anbieter vermehrt auf nachhaltige Reiseangebote setzen.</t>
  </si>
  <si>
    <t>Gebeco, Forum anders reisen</t>
  </si>
  <si>
    <t>Ayurveda Reise</t>
  </si>
  <si>
    <t>Neue Wege, WomenFairTravel</t>
  </si>
  <si>
    <t>Neue Wege</t>
  </si>
  <si>
    <t>Achtsamkeit und Meditation</t>
  </si>
  <si>
    <t>Indien</t>
  </si>
  <si>
    <t>Vietnam im Zug</t>
  </si>
  <si>
    <t>Myanmar</t>
  </si>
  <si>
    <t>a&amp;e erlebnis:reisen, SKR Reisen</t>
  </si>
  <si>
    <t>Trekking und Wandern</t>
  </si>
  <si>
    <t>a&amp;e erlebnis:reisen, REISEN MIT SINNEN, Auf und Davon Reisen</t>
  </si>
  <si>
    <t>Ranger Kurs (in Kenia)</t>
  </si>
  <si>
    <t>Via Verde - Entdecken &amp; Reisen</t>
  </si>
  <si>
    <t>Daktari Travel, Neue Wege</t>
  </si>
  <si>
    <t>Jakobsweg</t>
  </si>
  <si>
    <t>France écotours, REISEN MIT SINNEN</t>
  </si>
  <si>
    <t>REISEN MIT SINNEN, Feelgood Reisen, Tour Exquisit - Genussreisen mit Seele</t>
  </si>
  <si>
    <t>nomad, Auf und Davon Reisen, Lupe Reisen</t>
  </si>
  <si>
    <t>seabreeze travel, Rucksack Reisen, elan sportreisen</t>
  </si>
  <si>
    <t>INTI Tours e.K., France écotours</t>
  </si>
  <si>
    <t>MITourA, Windbeutel Reisen, sailwithus</t>
  </si>
  <si>
    <t>https://t3n.de/news/hause-unterwegs-virtuell-reisen-1274184/</t>
  </si>
  <si>
    <t>Digital Detox Travel, fit Reisen, Retreat Urlaub</t>
  </si>
  <si>
    <t>Cyber Reise</t>
  </si>
  <si>
    <t>Digital Detox Reise</t>
  </si>
  <si>
    <t>Yoga Reise</t>
  </si>
  <si>
    <t>Vegan Reise</t>
  </si>
  <si>
    <t>Eisenbahnreise</t>
  </si>
  <si>
    <t>Single Reise</t>
  </si>
  <si>
    <t>lernen &amp; helfen Sprachreisen, Vuelta, Abenteuer Wege</t>
  </si>
  <si>
    <t>Outdoor Abenteuer Reise</t>
  </si>
  <si>
    <t>SKR Reisen, indigo, Wainando</t>
  </si>
  <si>
    <t>Fitnessreise</t>
  </si>
  <si>
    <t>Reiseathleten, original Bootcamp, fit Reisen</t>
  </si>
  <si>
    <t>Roadtrips</t>
  </si>
  <si>
    <t>Couchsurfing</t>
  </si>
  <si>
    <t>https://www.reisedepeschen.de/asien/indien/, https://globusliebe.com/roadtrips/</t>
  </si>
  <si>
    <t>Auf sozialen Netzwerken kann jeder Nutzer Inhalte teilen und verbreiten, die im gefallen. Diese Form des Marketings ist für viele Menschen authentisch, da sie einer Weiterempfehlung ähnelt. Unternehmen produzieren immer mehr leicht teilbare Inhalte, die sowohl von Influencern als auch von jedem anderen geteilt werden können. Eine Aufgabe für Unternehmen wird es vermehrt sein, den individuellen Kontakt zu ihren Kunden zu pflegen.</t>
  </si>
  <si>
    <t>Definition/Trendaussage</t>
  </si>
  <si>
    <t>Die Welt, einzelne Länder, Unternehmen und Privatpersonen sind miteinander vernetzte und voneinander abhängig. Prozesse verlaufen über Ländergrenzen hinweg als wären diese nicht da und die globale Dynamik besonders auf gesellschaftlicher Ebene wächst. Es profitieren aber längst noch nicht alle gleichermaßen von der Globalisierung.</t>
  </si>
  <si>
    <t>Die Individualisierung ist ein Trend, der Wertesysteme, Konsummuster und die Alltagskultur verändert. Menschen streben heutzutage nach Individualität und Einzigartigkeit. Verstärkt wird dieser Trend durch Soziale Medien, auf denen Menschen sich ein Profil zur Selbstvermarktung und Darstellung erstellen und pflegen. Selbstverwirklichung und ein sinnvolles Leben gehören zu den wichtigsten Zielen der heutigen Gesellschaft.</t>
  </si>
  <si>
    <t>Relevanz / Einflussbereich</t>
  </si>
  <si>
    <t>Trends</t>
  </si>
  <si>
    <t>Nr.</t>
  </si>
  <si>
    <t>Verstärkt…</t>
  </si>
  <si>
    <t>Anzahl</t>
  </si>
  <si>
    <t xml:space="preserve">Die Gesellschaft strebt nach Reduktion und Simplifizierung. Um in einer globalen und komplexen Welt wie der heutigen zurecht zu kommen, muss aufgeräumt und eine Ordnung hergestellt werden. Es geht dabei darum, sein eigenes Leben aufzuräumen und die Kontrolle zurückzugewinnen. </t>
  </si>
  <si>
    <t>Fitness-Wahn</t>
  </si>
  <si>
    <t>gesunde Ernährung</t>
  </si>
  <si>
    <t>Back to nature</t>
  </si>
  <si>
    <t>soziale Gerechtigkeit</t>
  </si>
  <si>
    <t>Regionalität</t>
  </si>
  <si>
    <t>Gesundheitsorientierung und Achtsamkeit</t>
  </si>
  <si>
    <t>WLAN in Unterkünften und Verkehrsmitteln</t>
  </si>
  <si>
    <t>Sharing-Anbieter</t>
  </si>
  <si>
    <t>Gästebewertungen</t>
  </si>
  <si>
    <t>Vergleichsportale</t>
  </si>
  <si>
    <t>Online-Reisebüros</t>
  </si>
  <si>
    <t>Urlaubs-Postings</t>
  </si>
  <si>
    <t>Airbnb</t>
  </si>
  <si>
    <t>Uber</t>
  </si>
  <si>
    <t>Share my trip</t>
  </si>
  <si>
    <t>hohe Bedeutung von Freizeit</t>
  </si>
  <si>
    <t>Zielgruppenbestimmung</t>
  </si>
  <si>
    <t>No Gender Konsum/Marketing</t>
  </si>
  <si>
    <t>Sabbatical</t>
  </si>
  <si>
    <t>Gap Year</t>
  </si>
  <si>
    <t>außergewöhnliche Zielgebiete</t>
  </si>
  <si>
    <t>Erlebnisorientierung</t>
  </si>
  <si>
    <t>Nutzung von VR</t>
  </si>
  <si>
    <t>Koch-Reise</t>
  </si>
  <si>
    <t>Ost-Europa</t>
  </si>
  <si>
    <t>Freizeitparks</t>
  </si>
  <si>
    <t>Bio-Boom</t>
  </si>
  <si>
    <t>sozial gerechter Tourismus</t>
  </si>
  <si>
    <t>authentischer Tourismus</t>
  </si>
  <si>
    <t>Sport im Urlaub</t>
  </si>
  <si>
    <t>Trekking und Wander-Reise</t>
  </si>
  <si>
    <t>Global Migration</t>
  </si>
  <si>
    <t>24/7-Gesellschaft</t>
  </si>
  <si>
    <t>Global Cities</t>
  </si>
  <si>
    <t>E-Mobility</t>
  </si>
  <si>
    <t>Flugreise</t>
  </si>
  <si>
    <t>Mixed-Mobility</t>
  </si>
  <si>
    <t>Asien</t>
  </si>
  <si>
    <t>Weltreise</t>
  </si>
  <si>
    <t>Südostasien</t>
  </si>
  <si>
    <t>Work and Travel</t>
  </si>
  <si>
    <t>Disneylandification</t>
  </si>
  <si>
    <t>Always online</t>
  </si>
  <si>
    <t>1. Mobilität</t>
  </si>
  <si>
    <t>Eskapismus beschreibt eine Aktivität, bei der die Teilnehmer für eine bestimmte Zeit aus ihrem Alltag entfliehen können und in eine andere Realität eintauchen. Der Wunsch nach Eskapismus ist immer dann besonders hoch, wenn äußere Einflüsse zu Angst oder Stress führen. Dieser Trend wird erleichtert durch moderne Unterhaltungsprodukte wie Video-Spiele, einen 24-7 Zugang zum Internet und mobile Geräte wie Smartphones und Tablets.</t>
  </si>
  <si>
    <t>Vernetzung spielt eine immer wichtiger werdende Rolle bei der Nutzung von digitalen Medien. Es bilden sich vermehrt Online-Communities, in denen Menschen sich vernetzen und austauschen können. Außerdem sind Menschen immer mit dem Internet vernetzt und auch die Vernetzung mit Dingen nimmt verstärkt zu.</t>
  </si>
  <si>
    <t>Personen, die stark vernetzt sind genießen ein hohes Ansehen. Das Netwerken wird beruflich und privat zu einer Schlüsselkompetenz. Die Menschen erstellen immer mehr Online-Profile, um möglichst viele Kontakte zu sammeln.</t>
  </si>
  <si>
    <t>Digitalisierung der Mobilität, Verschwimmen der Grenzen zwischen öffentlichem und Individualverkehr, neue Mobilitätsangebote (Sharing, Infrastruktur etc.), Mobilität für alle und überall</t>
  </si>
  <si>
    <t>Nur 3 % der Jugendlichen in Deutschland nutzen kein Internet und auch die tägliche Zeit, die Jugendliche im Internet verbringen, hat sich intensiviert. Online- und Offline-Zeiten sind in der heutigen Gesellschaft fließend und können nicht mehr klar voneinander getrennt werden. Online-Sein beschreibt nicht mehr nur eine Aktivität, sondern einen Normalzustand, der neben der Realität besteht. Es ist zu erwarten, dass dieser Always On Zustand sich auf weitere Bereiche des Lebens ausweitet.</t>
  </si>
  <si>
    <t>Entstehung von neuen gesellschaftlichen Zusammenschlüssen, bewusste Inklusion und Exklusion</t>
  </si>
  <si>
    <t>Durch die Entfremdung in der digitalen Welt und einem stärkeren Drang nach Individualisierung, streben Menschen vermehrt nach Gruppierungen, durch die sie sich identifizieren können. Es werden immer mehr solcher Lebensmittelpunkte entstehen, in denen Menschen zusammentreffen.</t>
  </si>
  <si>
    <t>Die Bedeutsamkeit der Inszenierung von Online-Profilen führt dazu, dass diese immer mehr an Wichtigkeit zunehmen. Es kann davon ausgegangen werden, dass die Online- und Offline-Identität einer Person sich immer weiter voneinander entfernen.</t>
  </si>
  <si>
    <t>Digitalisierung beschreibt die Entwicklung neuer Technologien und das Vordringen dieser in das Leben der Menschen. Menschen nutzen in ihrem Privat- und Berufsleben digitale Medien und führen ein online-Leben. Dadurch kommt es zu einem Wertewandel und sozialen Transformationsprozessen.</t>
  </si>
  <si>
    <t>digitale Bildung, autonome Mobilität, permanente Vernetzung, Abhängigkeit vom Internet, digitale Kommunikation</t>
  </si>
  <si>
    <t>Viele Menschen möchten kritisch konsumieren und beispielsweise vermehrt biologische, regionale oder fair-gehandelte Produkte kaufen. Noch wird dieses allerdings in wenigen Lebensbereichen und nur durch einige Gesellschaftsgruppen wirklich durchgeführt. Es ist davon auszugehen, dass die Nachhaltigkeitswerte von Unternehmen an Bedeutung für die tatsächliche Kaufentscheidung zunehmen und Kunden kritischer konsumieren werden.</t>
  </si>
  <si>
    <t>Netzwerken als neue Schlüsselkompetenz, FOMO, mehrere Profile, Kontakte sammeln,  Abhängigkeit von Kontakten</t>
  </si>
  <si>
    <t>Zukunftsinstitut GmbH (2018i)</t>
  </si>
  <si>
    <t>Zukunftsinstitut GmbH (2018f)</t>
  </si>
  <si>
    <t>Zukunftsinstitut GmbH (2018b)</t>
  </si>
  <si>
    <t>Zukunftsinstitut GmbH (2018e)</t>
  </si>
  <si>
    <t>Zukunftsinstitut GmbH (2018g)</t>
  </si>
  <si>
    <t>Zukunftsinstitut GmbH (2018h)</t>
  </si>
  <si>
    <t>Zukunftsinstitut GmbH (2018j)</t>
  </si>
  <si>
    <t>Zukunftsinstitut GmbH (2018a)</t>
  </si>
  <si>
    <t>Zukunftsinstitut GmbH (2018c)</t>
  </si>
  <si>
    <t>Albert et al. (2016, online); Borchard et al. (2016, 178); Bundesministerium für Familie, Senioren, Frauen und Jugend (2017, 176, 316)</t>
  </si>
  <si>
    <t xml:space="preserve">Bundesministerium für Familie, Senioren, Frauen und Jugend (2017, 273); Krüger (2016, 53); Maas (2019, 35–37); Mangelsdorf (2015, 19, 21); Triple-A-Team (2016, 15); </t>
  </si>
  <si>
    <t>Albert et al. (2016, online); Gade und Böhm (2016, 90–91); Mangelsdorf (2015, 21); Scholz (2014, 147–148)</t>
  </si>
  <si>
    <t>Albert et al. (2016, online); Borchard et al. (2016, 184); Bundesministerium für Familie, Senioren, Frauen und Jugend (2017, 274–275); elbdudler (2018, 5); Scholz (2014, 115)</t>
  </si>
  <si>
    <t>Borchard et al. (2016, 258); Bundesministerium für Familie, Senioren, Frauen und Jugend (2017, 265); Lohmann et al. (2016, 15–16)</t>
  </si>
  <si>
    <t>Borchard et al. (2016, 267); Triple-A-Team (2016, 10)</t>
  </si>
  <si>
    <t>Albert et al. (2016, online); Borchard et al. (2016, 316)</t>
  </si>
  <si>
    <t>Horx (2019, 18–37)</t>
  </si>
  <si>
    <t>Horx (2019, 40–57); Löhr (2016, 142–143); Ströer CSI &amp; [m]Science (2019, 37)</t>
  </si>
  <si>
    <t>Bundesministerium für Familie, Senioren, Frauen und Jugend (2017, 218); Horx (2019, 84); Maas (2019, 43); Scholz (2014, 29)</t>
  </si>
  <si>
    <t>Horx (2019, 90)</t>
  </si>
  <si>
    <t>Horx (2019, 104)</t>
  </si>
  <si>
    <t>Bundesministerium für Familie, Senioren, Frauen und Jugend (2017, 209, 281); Horx (2019, 58–59)</t>
  </si>
  <si>
    <t>Horx (2019, 129)</t>
  </si>
  <si>
    <t>Bundesministerium für Familie, Senioren, Frauen und Jugend (2017, 240–243); Horx (2019, 133)</t>
  </si>
  <si>
    <t>Schuldt und Ehret (2015, 7)</t>
  </si>
  <si>
    <t>Albert et al. (2016, online); Brademann und Piorr (2019, 347); Scholz (2014, 24–25); Schuldt und Ehret (2015, 18–37); Triple-A-Team (2016, 12)</t>
  </si>
  <si>
    <t>Maas (2019, 39); Scholz (2014, 106–107); Schuldt und Ehret (2015, 40)</t>
  </si>
  <si>
    <t>Schuldt und Ehret (2015, 81); Zukunftsinstitut GmbH (2018d, 22)</t>
  </si>
  <si>
    <t>Albert et al. (2016, online); Bundesministerium für Familie, Senioren, Frauen und Jugend (2017, 278); Zukunftsinstitut GmbH (2018d, 24)</t>
  </si>
  <si>
    <t>Zukunftsinstitut GmbH (2018d, 30)</t>
  </si>
  <si>
    <t>Triple-A-Team (2016, 5)</t>
  </si>
  <si>
    <t>Albert et al. (2016, online); Klaffke (2014a, 71); Zukunftsinstitut GmbH (2018d, 24)</t>
  </si>
  <si>
    <t>Klaffke (2014a, 76–77)</t>
  </si>
  <si>
    <t>Bundesministerium für Familie, Senioren, Frauen und Jugend (2017, 204); Maas (2019, 23, 32, 49); Scholz (2014, 48)</t>
  </si>
  <si>
    <t>Scholz (2014, 210–213)</t>
  </si>
  <si>
    <t>Borchard et al. (2016, 172); Bundesministerium für Familie, Senioren, Frauen und Jugend (2017, 273); Renninger (2016, 75–76)</t>
  </si>
  <si>
    <t>Zukunftsinstitut GmbH (2018d, 19)</t>
  </si>
  <si>
    <t>Zukunftsinstitut GmbH (2018d, 25)</t>
  </si>
  <si>
    <t>Bendel (2018, online)</t>
  </si>
  <si>
    <t>Borchard et al. (2016, 175); Bundesministerium für Familie, Senioren, Frauen und Jugend (2017, 274); Triple-A-Team (2016, 5)</t>
  </si>
  <si>
    <t>Borchard et al. (2016, 179); OC&amp;C Strategy (2019, 12–13); Oven-Krockhaus et al. (2019, 213–214); Schuldt und Ehret (2015, 76)</t>
  </si>
  <si>
    <t>Borchard et al. (2016, 180); Bundesministerium für Familie, Senioren, Frauen und Jugend (2017, 277–278); Maas (2019, 97); Triple-A-Team (2016, 14)</t>
  </si>
  <si>
    <t>Mangelsdorf (2015, 19)</t>
  </si>
  <si>
    <t>Gade und Böhm (2016, 102–104); Mangelsdorf (2015, 19); Scholz (2014, 105)</t>
  </si>
  <si>
    <t>Mangelsdorf (2015, 21); Ströer CSI &amp; [m]Science (2019, 34)</t>
  </si>
  <si>
    <t>Borchard et al. (2016, 240)</t>
  </si>
  <si>
    <t>Borchard et al. (2016, 252); Schuldt und Ehret (2015, 74)</t>
  </si>
  <si>
    <t>OC&amp;C Strategy (2019, 18–19)</t>
  </si>
  <si>
    <t>Borchard et al. (2016, 266); Scholz (2014, 24–25); Ströer CSI &amp; [m]Science (2019, 34)</t>
  </si>
  <si>
    <t>Borchard et al. (2016, 288); Ströer CSI &amp; [m]Science (2019, 36)</t>
  </si>
  <si>
    <t>Lohmann et al. (2016, 17–18)</t>
  </si>
  <si>
    <t>Bundesministerium für Familie, Senioren, Frauen und Jugend (2017, 288–290); OC&amp;C Strategy (2019, 28); Schuldt und Ehret (2015, 70, 77)</t>
  </si>
  <si>
    <t>Maas (2019, 43, 50); OC&amp;C Strategy (2019, 16–17)</t>
  </si>
  <si>
    <t>Borchard et al. (2016, 179); Bundesministerium für Familie, Senioren, Frauen und Jugend (2017, 276); Klaffke (2014a, 70); Scholz (2014, 106)</t>
  </si>
  <si>
    <t>elbdudler (2018, 7); Scholz (2014, 111–112); Triple-A-Team (2016, 5)</t>
  </si>
  <si>
    <t>Renninger (2016, 80); Wood (2013, 1)</t>
  </si>
  <si>
    <t>Wood (2013, 3)</t>
  </si>
  <si>
    <t>Lohmann et al. (2016, 19–20)</t>
  </si>
  <si>
    <t>Kreisel (2007, 80); OC&amp;C Strategy (2019, 18–19)</t>
  </si>
  <si>
    <t>Kreisel (2007, 77–78)</t>
  </si>
  <si>
    <t>Kreisel (2007, 81)</t>
  </si>
  <si>
    <t>Lohmann et al. (2016, 15–16); Ritter (2007, 86)</t>
  </si>
  <si>
    <t>Kreilkamp et al. (2017, 21)</t>
  </si>
  <si>
    <t>Horx (2019, 136)</t>
  </si>
  <si>
    <t>Schuldt und Ehret (2015, 90)</t>
  </si>
  <si>
    <t>Zukunftsinstitut GmbH (2018d, 22)</t>
  </si>
  <si>
    <t>Zukunftsinstitut GmbH (2018d, 29)</t>
  </si>
  <si>
    <t>Reiseblogs: Reisedepeschen vonKlaus und Hillmer (online); Globusliebe von Lassner (online)</t>
  </si>
  <si>
    <t>Schlußmeier (2020, online)</t>
  </si>
  <si>
    <t>soziale Netzwerke werden genutzt um digitale Kontakte zu pflegen (Bitkom 2018)</t>
  </si>
  <si>
    <t>noch nicht erkennbar</t>
  </si>
  <si>
    <t>https://de.statista.com/statistik/daten/studie/910052/umfrage/mobile-internetnutzung-unterwegs-nach-laendern-in-europa/, https://de.statista.com/statistik/daten/studie/152146/umfrage/internetzugangsarten-von-unternehmen-in-deutschland/</t>
  </si>
  <si>
    <t xml:space="preserve">https://de.statista.com/statistik/daten/studie/812500/umfrage/nutzungsbereiche-von-sozialen-netzwerken-in-deutschland/ </t>
  </si>
  <si>
    <r>
      <t xml:space="preserve">77% der befragten Deutschen benutzen ein mobiles Endgerät außerhalb der Wohnung/Arbeit </t>
    </r>
    <r>
      <rPr>
        <sz val="11"/>
        <color theme="1"/>
        <rFont val="Calibri"/>
        <family val="2"/>
        <scheme val="minor"/>
      </rPr>
      <t>(Eurostat 2020), Entwicklung des Internetzugangs in Unternehmen (Statistisches Bundesamt 2019)</t>
    </r>
  </si>
  <si>
    <t xml:space="preserve">https://de.statista.com/statistik/daten/studie/274584/umfrage/bedeutung-von-selbstverwirklichung/, https://de.statista.com/statistik/daten/studie/725504/umfrage/umfrage-zur-bedeutung-von-arbeit-fuer-die-selbsverwirklichung-nach-alter-bei-millennials/ </t>
  </si>
  <si>
    <r>
      <t xml:space="preserve">Selbstverwirklichung ist wichtig für junge Menschen </t>
    </r>
    <r>
      <rPr>
        <sz val="11"/>
        <color theme="1"/>
        <rFont val="Calibri"/>
        <family val="2"/>
        <scheme val="minor"/>
      </rPr>
      <t>(GESIS 2013; Bayerischer Rundfunk et al. 2017)</t>
    </r>
  </si>
  <si>
    <r>
      <t xml:space="preserve">Medienbeschäftigung in der Freizeit (Schuldt und Ehret 2015, S. 56), Internetnutzung in DE nimmt zu </t>
    </r>
    <r>
      <rPr>
        <sz val="11"/>
        <color theme="1"/>
        <rFont val="Calibri"/>
        <family val="2"/>
        <scheme val="minor"/>
      </rPr>
      <t>(IfD Allensbach 2019; mpfs 2020)</t>
    </r>
  </si>
  <si>
    <t>https://de.statista.com/statistik/daten/studie/168069/umfrage/taegliche-internetnutzung-durch-jugendliche/, https://de.statista.com/statistik/daten/studie/171009/umfrage/haeufigkeit-der-internetnutzung/</t>
  </si>
  <si>
    <t>https://de.statista.com/statistik/daten/studie/194560/umfrage/anzahl-eingereister-internationaler-touristen-im-asien-pazifik-raum-nach-laendern/</t>
  </si>
  <si>
    <r>
      <t xml:space="preserve">2003-2015 Marktanstieg von 0,2% pro Jahr von Fernreisen (Lohmann 2019, S. 15–16), Ankünfte im Asien-Pazifik steigen </t>
    </r>
    <r>
      <rPr>
        <sz val="11"/>
        <color theme="1"/>
        <rFont val="Calibri"/>
        <family val="2"/>
        <scheme val="minor"/>
      </rPr>
      <t>(UNWTO 2019)</t>
    </r>
  </si>
  <si>
    <t>https://de.statista.com/statistik/daten/studie/151636/umfrage/beschaeftigte-durch-umweltschutz-in-deutschland/, https://de.statista.com/statistik/daten/studie/240324/umfrage/umsatz-mit-umweltschutz-klimaschutzguetern-in-deutschland/, https://de.statista.com/statistik/daten/studie/170945/umfrage/interesse-an-naturschutz-und-umweltschutz/</t>
  </si>
  <si>
    <r>
      <t xml:space="preserve">Anzahl der Beschäftigten im Umweltschutz steigt </t>
    </r>
    <r>
      <rPr>
        <sz val="11"/>
        <color theme="1"/>
        <rFont val="Calibri"/>
        <family val="2"/>
        <scheme val="minor"/>
      </rPr>
      <t>(Statistisches Bundesamt 2020b), Umsatz der DE Umweltschutzbranche steigt (Statistisches Bundesamt 2020a), Interesse der Bevölkerung an Umweltschutz steigt (IfD Allensbach 2019b)</t>
    </r>
  </si>
  <si>
    <t>https://de.statista.com/statistik/daten/studie/990559/umfrage/umsetzung-von-nachhaltigkeitskonzepten-in-unternehmen-in-oesterreich/, https://de.statista.com/statistik/daten/studie/38113/umfrage/anlagevolumen-nachhaltiger-investments-in-deutschland/</t>
  </si>
  <si>
    <r>
      <t xml:space="preserve">Unternehen engagieren sich für Nachhaltigkeit </t>
    </r>
    <r>
      <rPr>
        <sz val="11"/>
        <color theme="1"/>
        <rFont val="Calibri"/>
        <family val="2"/>
        <scheme val="minor"/>
      </rPr>
      <t>(PRODUKT 2019),  Investitionen im Bereich Nachhaltigkeit (Forum Nachhaltige Geldanlagen 2020)</t>
    </r>
  </si>
  <si>
    <t xml:space="preserve">https://de.statista.com/statistik/daten/studie/771526/umfrage/gefuehlte-bedrohungen-im-internet-in-deutschland/ </t>
  </si>
  <si>
    <t>Bedrohung durch Beleidigungen und Mobbing im Internet (Bitkom 2019)</t>
  </si>
  <si>
    <t xml:space="preserve">https://de.statista.com/statistik/daten/studie/486844/umfrage/umsatz-mit-vegetarischen-und-veganen-produkte-im-leh-in-deutschland/, https://de.statista.com/statistik/daten/studie/445155/umfrage/umfrage-in-deutschland-zur-anzahl-der-veganer/ </t>
  </si>
  <si>
    <r>
      <t xml:space="preserve">Gründe für vegane Ernährung (Horx 2019, S. 90), Umsatz mit vegetarischen und veganen Produkten steigt </t>
    </r>
    <r>
      <rPr>
        <sz val="11"/>
        <color theme="1"/>
        <rFont val="Calibri"/>
        <family val="2"/>
        <scheme val="minor"/>
      </rPr>
      <t>(Nielsen 2018), Vegane Personen in DE (IfD Allensbach 2020)</t>
    </r>
  </si>
  <si>
    <t xml:space="preserve">https://de.statista.com/statistik/daten/studie/674101/umfrage/anzahl-der-coworking-spaces-weltweit/, https://de.statista.com/statistik/daten/studie/1062528/umfrage/anzahl-der-nutzer-von-coworking-spaces-weltweit/ </t>
  </si>
  <si>
    <r>
      <t xml:space="preserve">Anzahl der Coworking spaces steigt (Deskmag et al. 2019a), Anzahl der Coworking Nutzer steigt </t>
    </r>
    <r>
      <rPr>
        <sz val="11"/>
        <color theme="1"/>
        <rFont val="Calibri"/>
        <family val="2"/>
        <scheme val="minor"/>
      </rPr>
      <t>(Deskmag et al. 2019b)</t>
    </r>
  </si>
  <si>
    <r>
      <t xml:space="preserve">Weltweite Bewegung Fridays for Future </t>
    </r>
    <r>
      <rPr>
        <sz val="11"/>
        <color theme="1"/>
        <rFont val="Calibri"/>
        <family val="2"/>
        <scheme val="minor"/>
      </rPr>
      <t>(Zeit Online 2019), Einfluss der Demonstrationen (ZDF Politbarometer 2019)</t>
    </r>
  </si>
  <si>
    <r>
      <rPr>
        <sz val="11"/>
        <color theme="1"/>
        <rFont val="Calibri"/>
        <family val="2"/>
        <scheme val="minor"/>
      </rPr>
      <t>https://www.zeit.de/gesellschaft/zeitgeschehen/2019-09/fridays-for-future-massenprotest-weltweit-australien-europa-usa, https://de.statista.com/statistik/daten/studie/994698/umfrage/meinung-zum-einfluss-der-demos-von-schuelern-fuer-den-klimaschutz-auf-die-politik/</t>
    </r>
  </si>
  <si>
    <r>
      <rPr>
        <sz val="11"/>
        <color theme="1"/>
        <rFont val="Calibri"/>
        <family val="2"/>
        <scheme val="minor"/>
      </rPr>
      <t>https://de.statista.com/statistik/daten/studie/964479/umfrage/umfrage-zur-nutzung-von-homeoffice-in-deutschen-unternehmen/, file:///C:/Users/sara/Downloads/study_id62636_neue-arbeitswelt.pdf</t>
    </r>
  </si>
  <si>
    <r>
      <t xml:space="preserve">Home Office Tätigkeiten steigen (Bitkom Research 2019), flexible Arbeitszeiten und Vereinabrkeit von Freizeit und Beruf werden gefordert </t>
    </r>
    <r>
      <rPr>
        <sz val="11"/>
        <color theme="1"/>
        <rFont val="Calibri"/>
        <family val="2"/>
        <scheme val="minor"/>
      </rPr>
      <t>(Statista 2019)</t>
    </r>
  </si>
  <si>
    <r>
      <rPr>
        <sz val="11"/>
        <color theme="1"/>
        <rFont val="Calibri"/>
        <family val="2"/>
        <scheme val="minor"/>
      </rPr>
      <t>https://de.statista.com/statistik/daten/studie/561523/umfrage/umfrage-zur-haeufigkeit-der-nutzung-von-sozialen-netzwerken-in-der-eu/, https://de.statista.com/statistik/daten/studie/571678/umfrage/anteil-der-nutzer-sozialer-netzwerke-an-der-gesamtbevoelkerung-in-oesterreich/</t>
    </r>
  </si>
  <si>
    <r>
      <t xml:space="preserve">Tägliche Nutzung sozialer Netzwerke steigt </t>
    </r>
    <r>
      <rPr>
        <sz val="11"/>
        <color theme="1"/>
        <rFont val="Calibri"/>
        <family val="2"/>
        <scheme val="minor"/>
      </rPr>
      <t>(European Commission 2019), Anteil der Nutzer sozialer Netzwerke steigt (Eurostat 2020b)</t>
    </r>
  </si>
  <si>
    <t xml:space="preserve">https://www.statista.com/statistics/311967/us-women-computer-workers-ethnicity/ </t>
  </si>
  <si>
    <r>
      <t xml:space="preserve">Anteil der Frauen insgesamt und aus ethnischen Minderheiten wächst in Computer-bezogenen Berufen </t>
    </r>
    <r>
      <rPr>
        <sz val="11"/>
        <color theme="1"/>
        <rFont val="Calibri"/>
        <family val="2"/>
        <scheme val="minor"/>
      </rPr>
      <t>(Bureau of Labor Statistics und NCWIT 2020), Mehr Frauen im DE Top-Management (Zukunftsinstitut GmbH 2018, S. 28)</t>
    </r>
  </si>
  <si>
    <r>
      <rPr>
        <sz val="11"/>
        <color theme="1"/>
        <rFont val="Calibri"/>
        <family val="2"/>
        <scheme val="minor"/>
      </rPr>
      <t>https://www.statista.com/statistics/278414/number-of-worldwide-social-network-users/, https://www.statista.com/statistics/183585/instagram-number-of-global-users/, https://www.statista.com/statistics/346167/facebook-global-dau/</t>
    </r>
  </si>
  <si>
    <r>
      <t xml:space="preserve">Anzahl der Social-Media-Nutzer steigt weltweit </t>
    </r>
    <r>
      <rPr>
        <sz val="11"/>
        <color theme="1"/>
        <rFont val="Calibri"/>
        <family val="2"/>
        <scheme val="minor"/>
      </rPr>
      <t>(Statista 2020), Anzahl der Instagram-Nutzer steigt(eMarketer 2019), Anzahl der Facebook-Nutzer steigt (Facebook 2020)</t>
    </r>
  </si>
  <si>
    <t>Zahl der Einpersonen-Haushalte steigt (Zukunftsinstitut GmbH 2018b, S. 21)</t>
  </si>
  <si>
    <t>https://www.statista.com/statistics/870924/worldwide-digital-transformation-market-size/</t>
  </si>
  <si>
    <r>
      <t xml:space="preserve">Umsatz im Markt für digitale Transformation steigt </t>
    </r>
    <r>
      <rPr>
        <sz val="11"/>
        <color theme="1"/>
        <rFont val="Calibri"/>
        <family val="2"/>
        <scheme val="minor"/>
      </rPr>
      <t>(IDC und Statista estimates 2020)</t>
    </r>
  </si>
  <si>
    <t>https://de.statista.com/statistik/daten/studie/75231/umfrage/bevoelkerung-mit-und-ohne-migrationshintergrund-in-deutschland/</t>
  </si>
  <si>
    <r>
      <t xml:space="preserve">Anstieg der Anträge auf Asyl steigt (Bundesministerium für Familie, Senioren, Frauen und Jugend 2017, S. 143); Bevölkerunganteil mit Migrationshintergrund in DE  nimmt zu </t>
    </r>
    <r>
      <rPr>
        <sz val="11"/>
        <color theme="1"/>
        <rFont val="Calibri"/>
        <family val="2"/>
        <scheme val="minor"/>
      </rPr>
      <t>(Statistisches Bundesamt 2020a)</t>
    </r>
  </si>
  <si>
    <r>
      <rPr>
        <sz val="11"/>
        <color theme="1"/>
        <rFont val="Calibri"/>
        <family val="2"/>
        <scheme val="minor"/>
      </rPr>
      <t>https://de.statista.com/statistik/daten/studie/938452/umfrage/umfrage-zum-wunsch-nach-entschleunigung-in-oesterreich/, https://de.statista.com/statistik/daten/studie/1122657/umfrage/tourismus-trendthemen-in-deutschland-bis-2030/</t>
    </r>
  </si>
  <si>
    <r>
      <t xml:space="preserve">Genereller Wunsch nach Entschleunigung in Österreich </t>
    </r>
    <r>
      <rPr>
        <sz val="11"/>
        <color theme="1"/>
        <rFont val="Calibri"/>
        <family val="2"/>
        <scheme val="minor"/>
      </rPr>
      <t>(Marketagent 2018), Entschleunigung 3. stärkster Trend für Tourismus (Kompetenzzentrum Tourismus des Bundes 2019)</t>
    </r>
  </si>
  <si>
    <r>
      <rPr>
        <sz val="8"/>
        <color theme="1"/>
        <rFont val="Calibri"/>
        <family val="2"/>
        <scheme val="minor"/>
      </rPr>
      <t>https://de.statista.com/statistik/daten/studie/36672/umfrage/anzahl-der-kinder-je-frau-in-deutschland</t>
    </r>
    <r>
      <rPr>
        <sz val="11"/>
        <color theme="1"/>
        <rFont val="Calibri"/>
        <family val="2"/>
        <scheme val="minor"/>
      </rPr>
      <t xml:space="preserve">/, </t>
    </r>
    <r>
      <rPr>
        <sz val="8"/>
        <color theme="1"/>
        <rFont val="Calibri"/>
        <family val="2"/>
        <scheme val="minor"/>
      </rPr>
      <t>https://de.statista.com/statistik/daten/studie/173267/umfrage/lebenseinstellung-wert-der-familie/</t>
    </r>
  </si>
  <si>
    <r>
      <t xml:space="preserve">Fertilitätsrate in DE nimmt zu(Statistisches Bundesamt 2020b), die Bedeutung von Familie steigt </t>
    </r>
    <r>
      <rPr>
        <sz val="11"/>
        <color theme="1"/>
        <rFont val="Calibri"/>
        <family val="2"/>
        <scheme val="minor"/>
      </rPr>
      <t>(IfD Allensbach 2020a)</t>
    </r>
  </si>
  <si>
    <t>https://www.statista.com/statistics/274564/monthly-active-twitter-users-in-the-united-states/</t>
  </si>
  <si>
    <r>
      <t xml:space="preserve">Anzahl aktiver Twitter Nutzer steigt </t>
    </r>
    <r>
      <rPr>
        <sz val="11"/>
        <color theme="1"/>
        <rFont val="Calibri"/>
        <family val="2"/>
        <scheme val="minor"/>
      </rPr>
      <t>(Twitter 2019)</t>
    </r>
  </si>
  <si>
    <r>
      <rPr>
        <sz val="11"/>
        <color theme="1"/>
        <rFont val="Calibri"/>
        <family val="2"/>
        <scheme val="minor"/>
      </rPr>
      <t>https://de.statista.com/statistik/daten/studie/153257/umfrage/haushalte-mit-internetzugang-in-deutschland-seit-2002/, https://de.statista.com/statistik/daten/studie/633698/umfrage/anteil-der-mobilen-internetnutzer-in-deutschland/</t>
    </r>
  </si>
  <si>
    <r>
      <t xml:space="preserve">Anteil der Haushalte in DE mit Internetzugang </t>
    </r>
    <r>
      <rPr>
        <sz val="11"/>
        <color theme="1"/>
        <rFont val="Calibri"/>
        <family val="2"/>
        <scheme val="minor"/>
      </rPr>
      <t>(Eurostat 2020a), Anteil der mobilen Internetnutzer in DE (Initiative D21 2020)</t>
    </r>
  </si>
  <si>
    <t>Links (Grundlage)</t>
  </si>
  <si>
    <r>
      <rPr>
        <sz val="11"/>
        <color theme="1"/>
        <rFont val="Calibri"/>
        <family val="2"/>
        <scheme val="minor"/>
      </rPr>
      <t>https://www.statista.com/statistics/1098630/global-mobile-augmented-reality-ar-users/, https://www.statista.com/statistics/897587/world-augmented-reality-market-value/</t>
    </r>
  </si>
  <si>
    <r>
      <t xml:space="preserve">Zahl der Nutzer von AR steigt </t>
    </r>
    <r>
      <rPr>
        <sz val="11"/>
        <color theme="1"/>
        <rFont val="Calibri"/>
        <family val="2"/>
        <scheme val="minor"/>
      </rPr>
      <t>(Business Insider und Statista estimates 2020), Marktvolumen von AR steigt (BIS Research 2018)</t>
    </r>
  </si>
  <si>
    <r>
      <rPr>
        <sz val="11"/>
        <color theme="1"/>
        <rFont val="Calibri"/>
        <family val="2"/>
        <scheme val="minor"/>
      </rPr>
      <t>https://de.statista.com/statistik/daten/studie/951872/umfrage/geplanter-einsatz-von-kuenstlicher-intelligenz-im-einzelhandel-weltweit/, https://www.statista.com/statistics/607716/worldwide-artificial-intelligence-market-revenues/, https://www.statista.com/statistics/989418/ai-deal-activity-united-states/</t>
    </r>
  </si>
  <si>
    <r>
      <t xml:space="preserve">Einsatz von KI in Unternehmen steigt </t>
    </r>
    <r>
      <rPr>
        <sz val="11"/>
        <color theme="1"/>
        <rFont val="Calibri"/>
        <family val="2"/>
        <scheme val="minor"/>
      </rPr>
      <t>(Capgemini 2018), Umsatz mit AI steigt (Tractica 2020), Investitionen in AI steigen (CB Insights und PwC 2020)</t>
    </r>
  </si>
  <si>
    <r>
      <rPr>
        <sz val="11"/>
        <color theme="1"/>
        <rFont val="Calibri"/>
        <family val="2"/>
        <scheme val="minor"/>
      </rPr>
      <t>https://www.statista.com/statistics/528779/virtual-reality-market-size-worldwide/, https://www.statista.com/statistics/528739/virtual-reality-software-revenue-share-worldwide-by-category/</t>
    </r>
  </si>
  <si>
    <r>
      <t xml:space="preserve">Zahl der Nutzer von VR steigt </t>
    </r>
    <r>
      <rPr>
        <sz val="11"/>
        <color theme="1"/>
        <rFont val="Calibri"/>
        <family val="2"/>
        <scheme val="minor"/>
      </rPr>
      <t>(SuperData Research 2020), Boom im Bereich Games (SuperData Research und LinkedIn 2019)</t>
    </r>
  </si>
  <si>
    <t>https://de.statista.com/statistik/daten/studie/171601/umfrage/mehrmals-pro-monat-ausgeuebte-freizeitaktivitaeten/</t>
  </si>
  <si>
    <r>
      <t xml:space="preserve">Handy als beliebte Freizeitbeschäftigung </t>
    </r>
    <r>
      <rPr>
        <sz val="11"/>
        <color theme="1"/>
        <rFont val="Calibri"/>
        <family val="2"/>
        <scheme val="minor"/>
      </rPr>
      <t>(VuMA 2019)</t>
    </r>
  </si>
  <si>
    <r>
      <rPr>
        <sz val="11"/>
        <color theme="1"/>
        <rFont val="Calibri"/>
        <family val="2"/>
        <scheme val="minor"/>
      </rPr>
      <t>https://de.statista.com/statistik/daten/studie/1118997/umfrage/umfrage-zu-den-online-einkaeufen-ueber-social-media/, https://de.statista.com/statistik/daten/studie/1119554/umfrage/durchschnittliche-taegliche-wachstumsdynamik-der-influencer-accounts-nach-themen/</t>
    </r>
  </si>
  <si>
    <r>
      <t xml:space="preserve">direkte Einkäufe über Produktposts von Influencern steigen von 2019 bis 2020 an </t>
    </r>
    <r>
      <rPr>
        <sz val="11"/>
        <color theme="1"/>
        <rFont val="Calibri"/>
        <family val="2"/>
        <scheme val="minor"/>
      </rPr>
      <t>(Episerver 2020), tägliche Wachstumsrate der Follower von 46-68% in den Bereichen Nachrichten und Politik, Yoga, Anime, Kochen, Unterhaltung (HypeAuditor 2020)</t>
    </r>
  </si>
  <si>
    <t>https://de.statista.com/statistik/daten/studie/425060/umfrage/gesundheitliche-auswirkungen-von-mobilfunk-in-der-schweiz/</t>
  </si>
  <si>
    <r>
      <t xml:space="preserve">Angst etwas zu verpassen in Umfragen bestätigt </t>
    </r>
    <r>
      <rPr>
        <sz val="8"/>
        <color theme="1"/>
        <rFont val="Calibri"/>
        <family val="2"/>
        <scheme val="minor"/>
      </rPr>
      <t>(Deloitte 2019)</t>
    </r>
  </si>
  <si>
    <t>https://de.statista.com/statistik/daten/studie/3979/umfrage/e-commerce-umsatz-in-deutschland-seit-1999/</t>
  </si>
  <si>
    <r>
      <t xml:space="preserve">Umsatz durch E-Commerce in DE steigt deutlich an </t>
    </r>
    <r>
      <rPr>
        <sz val="11"/>
        <color theme="1"/>
        <rFont val="Calibri"/>
        <family val="2"/>
        <scheme val="minor"/>
      </rPr>
      <t>(HDE 2020)</t>
    </r>
  </si>
  <si>
    <r>
      <rPr>
        <sz val="11"/>
        <color theme="1"/>
        <rFont val="Calibri"/>
        <family val="2"/>
        <scheme val="minor"/>
      </rPr>
      <t>https://de.statista.com/statistik/daten/studie/652489/umfrage/annehmbare-lieferdauer-bei-online-bestellungen-in-europa/,  https://de.statista.com/statistik/daten/studie/575364/umfrage/versanddauer-ausgewaehlter-online-shops-in-deutschland/</t>
    </r>
  </si>
  <si>
    <r>
      <t xml:space="preserve">19% erwarten Lieferung innerhalb 1-2 Tagen, 71% innerhalb von 3-5 Tagen </t>
    </r>
    <r>
      <rPr>
        <sz val="11"/>
        <color theme="1"/>
        <rFont val="Calibri"/>
        <family val="2"/>
        <scheme val="minor"/>
      </rPr>
      <t>(PostNord 2019), 75% der bestellten Produkte im Bereich Fashion werden in &lt; 2 Tage versendet (Hmmh multimediahaus 2016)</t>
    </r>
  </si>
  <si>
    <r>
      <rPr>
        <sz val="11"/>
        <color theme="1"/>
        <rFont val="Calibri"/>
        <family val="2"/>
        <scheme val="minor"/>
      </rPr>
      <t>https://de.statista.com/statistik/daten/studie/324692/umfrage/carsharing-nutzer-in-deutschland/, https://de.statista.com/statistik/daten/studie/900943/umfrage/anzahl-der-bike-sharing-anbieter-weltweit/, https://de.statista.com/statistik/daten/studie/1086176/umfrage/umfrage-zu-den-nutzungsbereichen-von-sharing-angeboten-in-deutschland/</t>
    </r>
  </si>
  <si>
    <r>
      <t xml:space="preserve">Car-Sharing Nutzer steigen </t>
    </r>
    <r>
      <rPr>
        <sz val="11"/>
        <color theme="1"/>
        <rFont val="Calibri"/>
        <family val="2"/>
        <scheme val="minor"/>
      </rPr>
      <t>(Bundesverband CarSharing 2020), Bike Sharing Abnieter steigen (Roland Berger 2019), Bereiche für die Nutzung von Sharing Angeboten (YouGov 2019)</t>
    </r>
  </si>
  <si>
    <t>2003-2015 Marktanstieg von 0,2% pro Jahr von Fernreisen (Lohmann et al. 2016, S. 15–16)</t>
  </si>
  <si>
    <t>https://insights.gfk.com/hubfs/Landing_Pages_PDF/Global%20Studies%20Roper/Global_201705_Global_Studies_Attitudes-around-materialism.pdf?t=1497255130279</t>
  </si>
  <si>
    <r>
      <t xml:space="preserve">Zustimmung zu den Aussagen "Zeit ist wichtiger als Geld" und "Erfahrungen sind wichtiger als Besitz" sehr hoch </t>
    </r>
    <r>
      <rPr>
        <sz val="11"/>
        <color theme="1"/>
        <rFont val="Calibri"/>
        <family val="2"/>
        <scheme val="minor"/>
      </rPr>
      <t>(GfK Entertainment 2017)</t>
    </r>
  </si>
  <si>
    <t>weltweit steigende Ausgaben für Versicherungen (Zukunftsinstitut GmbH 2018i, S. 21)</t>
  </si>
  <si>
    <t>Anzahl der Flugreisenden Weltweit exponentiell steigend, Mobilitätsbedarf in der EU steigt linear, Car-Sharing Nutzung steigt exponentiell, E-Mobilität steigt, mobiler Konsum steigt (Zukunftsinstitut GmbH 2018f, S. 21–23)</t>
  </si>
  <si>
    <t>Weltweite Warenexporte steigen, internationale Migration steigt, Anzahl internationaler Ankünfte steigt (Zukunftsinstitut GmbH 2018b, 21; 29)</t>
  </si>
  <si>
    <t>Anzahl der Internetnutzer weltweit steigt, Anzahl der mit dem Internet verbundenen Geräte steigt, Sharing Economy nimmt zu (Zukunftsinstitut GmbH 2018e, S. 21–24)</t>
  </si>
  <si>
    <t>Anteil erneuerbarer Energien wächst langsam, Anzahl der Bio-Markt Käufer nimmt zu in DE, Umsatz mit Bio-Lebensmitteln steigt (Zukunftsinstitut GmbH 2018g, 21; 30-31)</t>
  </si>
  <si>
    <t>Wachstum des Dienstleistungssektors, Anteil der Erwerbstätigen im Dienstleistungssektor steigt (Zukunftsinstitut GmbH 2018h, S. 22–23)</t>
  </si>
  <si>
    <t>Beschäftigungsquote von Frauen steigt, Anteil der Frauen an Führungskräften steigt langsamen (Zukunftsinstitut GmbH 2018a, 21; 28)</t>
  </si>
  <si>
    <t xml:space="preserve">Zeit im Internet verbringen gehört zu der häufigsten Freizeitbeschätigung der Generation Y und Z, Anteil der Einpersonenhaushalte steigt (Zukunftsinstitut GmbH 2018c, S. 21–23) </t>
  </si>
  <si>
    <t>immer mehr Menschen können lesen und schreiben, Studienanfänger je Jahr nimmt zu in DE, über 50% der 20-24 jährigen besitzt eine Fach- oder Hochschulreife (Zukunftsinstitut GmbH 2018j, S. 21–22); Verteilung der besuchten Schuform (Bundesministerium für Familie, Senioren, Frauen und Jugend 2017, S. 155); Zahl der Studienanfänger steigt (Bundesministerium für Familie, Senioren, Frauen und Jugend 2017, S. 172)</t>
  </si>
  <si>
    <r>
      <rPr>
        <sz val="11"/>
        <color theme="1"/>
        <rFont val="Calibri"/>
        <family val="2"/>
        <scheme val="minor"/>
      </rPr>
      <t>https://de.statista.com/statistik/daten/studie/737987/umfrage/wichtige-werte-fuer-den-markenaufbau-im-technischen-mittelstand/, https://de.statista.com/statistik/daten/studie/469674/umfrage/zara-kunden-zu-sozialer-und-oekologischer-verantwortung-als-kaufkriterium/, https://de.statista.com/statistik/daten/studie/378948/umfrage/soziale-und-oekologische-verantwortung-als-kaufkriterium-bei-peek-und-cloppenburg-kunden/</t>
    </r>
  </si>
  <si>
    <r>
      <rPr>
        <sz val="11"/>
        <color theme="1"/>
        <rFont val="Calibri"/>
        <family val="2"/>
        <scheme val="minor"/>
      </rPr>
      <t>https://de.statista.com/statistik/daten/studie/421382/umfrage/produkte-mit-bio-siegel-in-deutschland/, https://de.statista.com/statistik/daten/studie/182042/umfrage/kaufkriterium-soziale-verantwortung-oekologische-verantwortung/, https://de.statista.com/statistik/daten/studie/185819/umfrage/kaufgruende-bei-fair-trade-produkten/</t>
    </r>
  </si>
  <si>
    <r>
      <t xml:space="preserve">Anstieg der Produkte mit Bio-Siegel </t>
    </r>
    <r>
      <rPr>
        <sz val="11"/>
        <color theme="1"/>
        <rFont val="Calibri"/>
        <family val="2"/>
        <scheme val="minor"/>
      </rPr>
      <t>(BMEL und BLE 2020), Relevanz von sozialer und ökologischer Verantwortung des Unternehmens bei Kaufentscheidung nimmt zu (VuMA 2019c), Motive für den Kauf fair gehandelter Produkte (CEval 2018)</t>
    </r>
  </si>
  <si>
    <r>
      <t xml:space="preserve">Werte im Markenaufbau </t>
    </r>
    <r>
      <rPr>
        <sz val="11"/>
        <color theme="1"/>
        <rFont val="Calibri"/>
        <family val="2"/>
        <scheme val="minor"/>
      </rPr>
      <t>(Saxoprint 2017), Wichtigkeit von nachhaltigen Werten (VuMA 2019b; VuMA 2019d)</t>
    </r>
  </si>
  <si>
    <t>Gen Z ist es wichtig, eine eigene Meinung, einen eigenen Stil und ungewöhnliche Hobbys zu haben, sie möchten eigenen Content herstellen können (OC&amp;C Strategy 2019, S. 17)</t>
  </si>
  <si>
    <r>
      <rPr>
        <sz val="11"/>
        <color theme="1"/>
        <rFont val="Calibri"/>
        <family val="2"/>
        <scheme val="minor"/>
      </rPr>
      <t>https://www.statista.com/statistics/264810/number-of-monthly-active-facebook-users-worldwide/, https://de.statista.com/statistik/daten/studie/910052/umfrage/mobile-internetnutzung-unterwegs-nach-laendern-in-europa/</t>
    </r>
  </si>
  <si>
    <r>
      <t>Anzahl der Facebook-Nutzer steigt</t>
    </r>
    <r>
      <rPr>
        <sz val="11"/>
        <color theme="1"/>
        <rFont val="Calibri"/>
        <family val="2"/>
        <scheme val="minor"/>
      </rPr>
      <t xml:space="preserve"> (Facebook 2020), 77% der befragten Deutschen benutzen ein mobiles Endgerät außerhalb der Wohnung/Arbeit (Eurostat 2020b)</t>
    </r>
  </si>
  <si>
    <r>
      <rPr>
        <sz val="11"/>
        <color theme="1"/>
        <rFont val="Calibri"/>
        <family val="2"/>
        <scheme val="minor"/>
      </rPr>
      <t>https://www.statista.com/statistics/264810/number-of-monthly-active-facebook-users-worldwide/, https://www.statista.com/statistics/790969/social-media-usage-share-by-age-germany/</t>
    </r>
  </si>
  <si>
    <r>
      <t xml:space="preserve">Facebook-Nutzer steigen </t>
    </r>
    <r>
      <rPr>
        <sz val="11"/>
        <color theme="1"/>
        <rFont val="Calibri"/>
        <family val="2"/>
        <scheme val="minor"/>
      </rPr>
      <t>(Facebook 2020), Größter Anteil der social media Nutzer sind 14-19, danach 20-29 (Faktenkontor und IMWF 2018)</t>
    </r>
  </si>
  <si>
    <r>
      <t xml:space="preserve">Ausgaben für Innovation in der Autoindustrie in DE steigen </t>
    </r>
    <r>
      <rPr>
        <sz val="11"/>
        <color theme="1"/>
        <rFont val="Calibri"/>
        <family val="2"/>
        <scheme val="minor"/>
      </rPr>
      <t>(ZEW und BMBF 2020), Zahlen der neu entwickelten Produkte in China steigen (National Bureau of Statistics of China 2019)</t>
    </r>
  </si>
  <si>
    <r>
      <rPr>
        <sz val="11"/>
        <color theme="1"/>
        <rFont val="Calibri"/>
        <family val="2"/>
        <scheme val="minor"/>
      </rPr>
      <t>https://www.statista.com/statistics/589497/car-industry-germany-innovation-spending/, https://www.statista.com/statistics/234423/new-products-from-companies-in-china/</t>
    </r>
  </si>
  <si>
    <t>https://de.statista.com/statistik/daten/studie/162379/umfrage/bruttobuchungen-von-expedia-seit-2005/</t>
  </si>
  <si>
    <r>
      <t xml:space="preserve">Wert der Buchungen über Expedia steigt exponentiell </t>
    </r>
    <r>
      <rPr>
        <sz val="11"/>
        <color theme="1"/>
        <rFont val="Calibri"/>
        <family val="2"/>
        <scheme val="minor"/>
      </rPr>
      <t>(Expedia 2020)</t>
    </r>
  </si>
  <si>
    <r>
      <rPr>
        <sz val="11"/>
        <color theme="1"/>
        <rFont val="Calibri"/>
        <family val="2"/>
        <scheme val="minor"/>
      </rPr>
      <t>https://de.statista.com/statistik/daten/studie/455608/umfrage/umfrage-in-deutschland-zur-bedeutung-von-erlebnisorientierung/, https://de.statista.com/statistik/daten/studie/234499/umfrage/besucherzahlen-fuehrender-freizeitparks-weltweit/</t>
    </r>
  </si>
  <si>
    <r>
      <t xml:space="preserve">Erlebnisorientierung in Gesellschaft steigt </t>
    </r>
    <r>
      <rPr>
        <sz val="11"/>
        <color theme="1"/>
        <rFont val="Calibri"/>
        <family val="2"/>
        <scheme val="minor"/>
      </rPr>
      <t>(IfD Allensbach 2020b), steigende Besucherzahlen in Freizeitparks (AECOM und Themed Entertainment Association 2020)</t>
    </r>
  </si>
  <si>
    <t>https://de.statista.com/statistik/daten/studie/172084/umfrage/reiseziel-der-urlaubsreise-in-den-letzten-12-monaten/</t>
  </si>
  <si>
    <r>
      <t xml:space="preserve">Beliebteste Reiseziele der Deutschen </t>
    </r>
    <r>
      <rPr>
        <sz val="11"/>
        <color theme="1"/>
        <rFont val="Calibri"/>
        <family val="2"/>
        <scheme val="minor"/>
      </rPr>
      <t>(VuMA 2019d)</t>
    </r>
  </si>
  <si>
    <t>https://www.statista.com/statistics/1017008/united-states-vr-ar-users/</t>
  </si>
  <si>
    <r>
      <t xml:space="preserve">Anzahl der VR und AR Nutzer nimmt zu </t>
    </r>
    <r>
      <rPr>
        <sz val="11"/>
        <color theme="1"/>
        <rFont val="Calibri"/>
        <family val="2"/>
        <scheme val="minor"/>
      </rPr>
      <t>(eMarketer 2020)</t>
    </r>
  </si>
  <si>
    <t>Anstieg der Fernreisen (Lohmann et al. 2016, S. 15–16)</t>
  </si>
  <si>
    <t>https://de.statista.com/statistik/daten/studie/1090574/umfrage/bedeutung-von-nachhaltigkeit-bei-urlaubsreisen-fuer-deutsche/</t>
  </si>
  <si>
    <r>
      <t xml:space="preserve">57 % der DE möchte den Urlaub nachhaltig gestalten </t>
    </r>
    <r>
      <rPr>
        <sz val="11"/>
        <color theme="1"/>
        <rFont val="Calibri"/>
        <family val="2"/>
        <scheme val="minor"/>
      </rPr>
      <t>(FUR und BMU 2019)</t>
    </r>
  </si>
  <si>
    <r>
      <rPr>
        <sz val="11"/>
        <color theme="1"/>
        <rFont val="Calibri"/>
        <family val="2"/>
        <scheme val="minor"/>
      </rPr>
      <t>https://de.statista.com/statistik/daten/studie/1060802/umfrage/beliebtheit-von-greta-thunberg-in-oesterreich/, https://de.statista.com/statistik/daten/studie/1090394/umfrage/umfrage-zur-vorbildfunktion-von-greta-thunberg-in-der-schweiz/</t>
    </r>
  </si>
  <si>
    <r>
      <t xml:space="preserve">Beiebtheit von Greta Thunberg </t>
    </r>
    <r>
      <rPr>
        <sz val="11"/>
        <color theme="1"/>
        <rFont val="Calibri"/>
        <family val="2"/>
        <scheme val="minor"/>
      </rPr>
      <t>(Heute 2019), Vorbildfunktion Greta Thunberg (Blick 2019)</t>
    </r>
  </si>
  <si>
    <t>https://de.statista.com/statistik/daten/studie/909490/umfrage/folgen-von-influencern-nach-themenbereichen-in-deutschland/</t>
  </si>
  <si>
    <r>
      <t xml:space="preserve">Top 3 Themen bei Influencern: Essen und Trinken, Sport und Gesundheit, Hobby und DIY </t>
    </r>
    <r>
      <rPr>
        <sz val="11"/>
        <color theme="1"/>
        <rFont val="Calibri"/>
        <family val="2"/>
        <scheme val="minor"/>
      </rPr>
      <t>(G+J 2018)</t>
    </r>
  </si>
  <si>
    <t>https://praxistipps.chip.de/was-ist-ein-hipster-bedeutung-beispiele-und-merkmale-einfach-erklaert_49069, https://www.focus.de/kultur/praxistipps/hipster-was-ist-das-eigentlich_id_7844491.html</t>
  </si>
  <si>
    <r>
      <t xml:space="preserve">Was ist ein Hipster </t>
    </r>
    <r>
      <rPr>
        <sz val="11"/>
        <color theme="1"/>
        <rFont val="Calibri"/>
        <family val="2"/>
        <scheme val="minor"/>
      </rPr>
      <t>(Philipps 2016)</t>
    </r>
  </si>
  <si>
    <t>https://de.statista.com/statistik/daten/studie/171908/umfrage/haeufigkeit-basteln-heimwerken-do-it-yourself-in-der-freizeit/</t>
  </si>
  <si>
    <t>https://de.statista.com/infografik/10947/absatz-von-smartwatches-und-fitness-trackern-in-deutschland/</t>
  </si>
  <si>
    <r>
      <t xml:space="preserve">Anzahl der Personen, die Basteln/Heimwerken nimmt leicht zu </t>
    </r>
    <r>
      <rPr>
        <sz val="11"/>
        <color theme="1"/>
        <rFont val="Calibri"/>
        <family val="2"/>
        <scheme val="minor"/>
      </rPr>
      <t>(VuMA 2019b)</t>
    </r>
  </si>
  <si>
    <r>
      <t xml:space="preserve">Verkaufszaheln von Smartwatches und Fitness-Trackern steigt in DE </t>
    </r>
    <r>
      <rPr>
        <sz val="11"/>
        <color theme="1"/>
        <rFont val="Calibri"/>
        <family val="2"/>
        <scheme val="minor"/>
      </rPr>
      <t>(Brandt 2017)</t>
    </r>
  </si>
  <si>
    <t>Relevanzsumme</t>
  </si>
  <si>
    <t>Aktivsumme</t>
  </si>
  <si>
    <t>Passivsumme</t>
  </si>
  <si>
    <t>2. Always online</t>
  </si>
  <si>
    <t>3. Wir-Kultur</t>
  </si>
  <si>
    <t>4. Identitätsmarketing &amp; Selbstinszenierung</t>
  </si>
  <si>
    <t>5. Gesundheitsorientierung &amp; Achtsamkeit</t>
  </si>
  <si>
    <t>6. Digitalisierung</t>
  </si>
  <si>
    <t>7. Weltenbummler</t>
  </si>
  <si>
    <t>8. kritischer Konsum</t>
  </si>
  <si>
    <t>9. Vernetzung</t>
  </si>
  <si>
    <t>10. Eskapismus</t>
  </si>
  <si>
    <t>Einflussfaktor</t>
  </si>
  <si>
    <t>Die Offline- und Online-Welt werden immer weiter miteinander verschwimmen. Die Online-Welt hat immer größere Auswirkungen Offline-Welt. Die Online-Welt wird zur neuen Realität.</t>
  </si>
  <si>
    <t>Reisen wird immer einfacher. Die Einreise an den Grenzen ist in fast allen Ländern gut reguliert, für Internetzugang ist an den meisten Orten gesorgt und Angebote wie Airbnb ermöglichen die Buchung auch an touristisch weniger frequentierten Orten. Die Entdeckungslust der Menschen ist groß und wächst. Über Reisen und die individuellen Erfahrungen dabei definiert sich die heutige Gesellschaft.</t>
  </si>
  <si>
    <t>Schlüsselfaktoren</t>
  </si>
  <si>
    <t>Projektionen</t>
  </si>
  <si>
    <t>Normalzustand online</t>
  </si>
  <si>
    <t>Must Have Online-Existenz</t>
  </si>
  <si>
    <t>Ziel Offline-Zeit</t>
  </si>
  <si>
    <t>Multiple Identitäten</t>
  </si>
  <si>
    <t>Persönlichkeitserweiternde Identität</t>
  </si>
  <si>
    <t>Identifikation über Reisen</t>
  </si>
  <si>
    <t>Immer auf Reise</t>
  </si>
  <si>
    <t>Urlaub in der Region</t>
  </si>
  <si>
    <t>Immer auf Reisen</t>
  </si>
  <si>
    <t>Persönlichkeitserw. Identität</t>
  </si>
  <si>
    <t>S 2 zu S 3</t>
  </si>
  <si>
    <t>S 1 zu S 3</t>
  </si>
  <si>
    <t>S 1 zu S 2</t>
  </si>
  <si>
    <t>Always online (S1)</t>
  </si>
  <si>
    <t>Identitätsmarketing &amp; Selbstinszenierung (S2)</t>
  </si>
  <si>
    <t>Weltenbummler (S3)</t>
  </si>
  <si>
    <t>Id.-Marketing &amp; Selbstinsz. (S2)</t>
  </si>
  <si>
    <t>Must-Have Online-Existenz</t>
  </si>
  <si>
    <t>Das echte ICH</t>
  </si>
  <si>
    <t>zentrale Einflussfaktoren</t>
  </si>
  <si>
    <t>Trend aus der Sekundärforschung</t>
  </si>
  <si>
    <t>Trend aus der Trendhierarchien-Erstellung</t>
  </si>
  <si>
    <t>Trend aus der Flowchart-Erstellung</t>
  </si>
  <si>
    <t>Trend aus dem Scanning</t>
  </si>
  <si>
    <t>Legende:</t>
  </si>
  <si>
    <t>Summe</t>
  </si>
  <si>
    <t>Autor / Hrsg.</t>
  </si>
  <si>
    <t>Jahr</t>
  </si>
  <si>
    <t>Titel</t>
  </si>
  <si>
    <t>Zukunftsinstitut</t>
  </si>
  <si>
    <t>Megatrend Dokumentation</t>
  </si>
  <si>
    <t>Borchard</t>
  </si>
  <si>
    <t>Sinusstudie - Wie ticken Jugendliche?</t>
  </si>
  <si>
    <t>Mangelsdorf</t>
  </si>
  <si>
    <t>Babyboomer bis Generation Z</t>
  </si>
  <si>
    <t>Lohmann</t>
  </si>
  <si>
    <t>Urlaubsreisetrends 2025</t>
  </si>
  <si>
    <t>Horx</t>
  </si>
  <si>
    <t>Zukunftsreport 2020</t>
  </si>
  <si>
    <t>OC&amp;C Strategy</t>
  </si>
  <si>
    <t>Eine Generation ohne Grenzen</t>
  </si>
  <si>
    <t>Youth Economy</t>
  </si>
  <si>
    <t>Ströer CSI</t>
  </si>
  <si>
    <t>Code to Teens</t>
  </si>
  <si>
    <t>Albert</t>
  </si>
  <si>
    <t>Shell Jugendstudie</t>
  </si>
  <si>
    <t>BMFSFJ</t>
  </si>
  <si>
    <t>15. Kinder- und Jugendbericht</t>
  </si>
  <si>
    <t>Triple-A-Team</t>
  </si>
  <si>
    <t>Generation Z. Metastudie</t>
  </si>
  <si>
    <t>Wood</t>
  </si>
  <si>
    <t>Generation Z as consumers</t>
  </si>
  <si>
    <t>elbdudler</t>
  </si>
  <si>
    <t>Jugendstudie 2018</t>
  </si>
  <si>
    <t>Klaffke</t>
  </si>
  <si>
    <t>Generationen-Management</t>
  </si>
  <si>
    <t>Scholz</t>
  </si>
  <si>
    <t>Generation Z. Wie sie tickt, was sie verändert und warum sie und alle ansteckt</t>
  </si>
  <si>
    <t>Brademann</t>
  </si>
  <si>
    <t>Generation Z (Beitrag)</t>
  </si>
  <si>
    <t>Klaus</t>
  </si>
  <si>
    <t>Personalperspektiven</t>
  </si>
  <si>
    <t>Maas</t>
  </si>
  <si>
    <t>Generation Z für Personaler</t>
  </si>
  <si>
    <t>Becker</t>
  </si>
  <si>
    <t>Geographie der Freizeit und des Tourismus</t>
  </si>
  <si>
    <t>Groß</t>
  </si>
  <si>
    <t>Wandel im Tourismus</t>
  </si>
  <si>
    <t>Konsistenzsumme</t>
  </si>
  <si>
    <t>Es wird vermehrt zur Normalität, Kontakte online zu knüpfen. Offline Kontakte können nicht mehr ohne eine zusätzliche digitale Pflege des Kontakts bestehen.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</si>
</sst>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sz val="8"/>
      <color theme="1"/>
      <name val="Calibri"/>
      <family val="2"/>
      <scheme val="minor"/>
    </font>
    <font>
      <sz val="11"/>
      <color rgb="FFFF0000"/>
      <name val="Calibri"/>
      <family val="2"/>
      <scheme val="minor"/>
    </font>
    <font>
      <sz val="11"/>
      <name val="Calibri"/>
      <family val="2"/>
      <scheme val="minor"/>
    </font>
    <font>
      <b/>
      <sz val="11"/>
      <color theme="9" tint="-0.249977111117893"/>
      <name val="Calibri"/>
      <family val="2"/>
      <scheme val="minor"/>
    </font>
    <font>
      <u/>
      <sz val="11"/>
      <color theme="10"/>
      <name val="Calibri"/>
      <family val="2"/>
      <scheme val="minor"/>
    </font>
    <font>
      <b/>
      <sz val="11"/>
      <color theme="4"/>
      <name val="Calibri"/>
      <family val="2"/>
      <scheme val="minor"/>
    </font>
    <font>
      <b/>
      <sz val="11"/>
      <color theme="5"/>
      <name val="Calibri"/>
      <family val="2"/>
      <scheme val="minor"/>
    </font>
    <font>
      <b/>
      <sz val="11"/>
      <name val="Calibri"/>
      <family val="2"/>
      <scheme val="minor"/>
    </font>
    <font>
      <b/>
      <sz val="11"/>
      <color theme="1"/>
      <name val="Arial"/>
      <family val="2"/>
    </font>
    <font>
      <sz val="11"/>
      <color theme="1"/>
      <name val="Arial"/>
      <family val="2"/>
    </font>
    <font>
      <sz val="8"/>
      <color theme="1"/>
      <name val="Arial"/>
      <family val="2"/>
    </font>
    <font>
      <b/>
      <sz val="8"/>
      <color theme="1"/>
      <name val="Arial"/>
      <family val="2"/>
    </font>
    <font>
      <sz val="10"/>
      <color theme="1"/>
      <name val="Arial"/>
      <family val="2"/>
    </font>
    <font>
      <b/>
      <sz val="10"/>
      <color rgb="FF00B050"/>
      <name val="Arial"/>
      <family val="2"/>
    </font>
    <font>
      <b/>
      <sz val="10"/>
      <color theme="1"/>
      <name val="Arial"/>
      <family val="2"/>
    </font>
    <font>
      <b/>
      <sz val="10"/>
      <color rgb="FF7030A0"/>
      <name val="Arial"/>
      <family val="2"/>
    </font>
    <font>
      <sz val="10"/>
      <color rgb="FF00B050"/>
      <name val="Arial"/>
      <family val="2"/>
    </font>
    <font>
      <sz val="10"/>
      <name val="Arial"/>
      <family val="2"/>
    </font>
    <font>
      <sz val="10"/>
      <color rgb="FF7030A0"/>
      <name val="Arial"/>
      <family val="2"/>
    </font>
  </fonts>
  <fills count="16">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FFCCFF"/>
        <bgColor indexed="64"/>
      </patternFill>
    </fill>
    <fill>
      <patternFill patternType="solid">
        <fgColor rgb="FF92D050"/>
        <bgColor indexed="64"/>
      </patternFill>
    </fill>
    <fill>
      <patternFill patternType="solid">
        <fgColor rgb="FFFF000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s>
  <borders count="33">
    <border>
      <left/>
      <right/>
      <top/>
      <bottom/>
      <diagonal/>
    </border>
    <border>
      <left/>
      <right/>
      <top/>
      <bottom style="thin">
        <color indexed="64"/>
      </bottom>
      <diagonal/>
    </border>
    <border>
      <left style="thin">
        <color auto="1"/>
      </left>
      <right style="thin">
        <color auto="1"/>
      </right>
      <top/>
      <bottom/>
      <diagonal/>
    </border>
    <border>
      <left style="thin">
        <color auto="1"/>
      </left>
      <right style="thin">
        <color auto="1"/>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indexed="64"/>
      </left>
      <right/>
      <top style="thin">
        <color indexed="64"/>
      </top>
      <bottom/>
      <diagonal/>
    </border>
    <border>
      <left style="thin">
        <color auto="1"/>
      </left>
      <right/>
      <top style="medium">
        <color auto="1"/>
      </top>
      <bottom style="thin">
        <color auto="1"/>
      </bottom>
      <diagonal/>
    </border>
    <border>
      <left style="medium">
        <color indexed="64"/>
      </left>
      <right style="thin">
        <color auto="1"/>
      </right>
      <top style="thin">
        <color indexed="64"/>
      </top>
      <bottom/>
      <diagonal/>
    </border>
    <border>
      <left style="medium">
        <color indexed="64"/>
      </left>
      <right style="thin">
        <color auto="1"/>
      </right>
      <top style="medium">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auto="1"/>
      </right>
      <top style="medium">
        <color auto="1"/>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56">
    <xf numFmtId="0" fontId="0" fillId="0" borderId="0" xfId="0"/>
    <xf numFmtId="0" fontId="0" fillId="0" borderId="2" xfId="0" applyBorder="1"/>
    <xf numFmtId="0" fontId="1" fillId="0" borderId="0" xfId="0" applyFont="1" applyBorder="1"/>
    <xf numFmtId="0" fontId="0" fillId="0" borderId="2" xfId="0" applyFont="1" applyBorder="1" applyAlignment="1">
      <alignment vertical="top" wrapText="1"/>
    </xf>
    <xf numFmtId="0" fontId="0" fillId="0" borderId="2" xfId="0" applyBorder="1" applyAlignment="1">
      <alignment vertical="top" wrapText="1"/>
    </xf>
    <xf numFmtId="0" fontId="1" fillId="0" borderId="0" xfId="0" applyFont="1" applyBorder="1" applyAlignment="1">
      <alignment vertical="center"/>
    </xf>
    <xf numFmtId="0" fontId="0" fillId="0" borderId="0" xfId="0" applyAlignment="1">
      <alignment vertical="center"/>
    </xf>
    <xf numFmtId="0" fontId="1" fillId="2" borderId="1" xfId="0" applyFont="1" applyFill="1" applyBorder="1" applyAlignment="1">
      <alignment vertical="center"/>
    </xf>
    <xf numFmtId="0" fontId="1" fillId="2" borderId="3" xfId="0" applyFont="1" applyFill="1" applyBorder="1" applyAlignment="1">
      <alignment vertical="center"/>
    </xf>
    <xf numFmtId="0" fontId="1" fillId="2" borderId="3" xfId="0" applyFont="1" applyFill="1" applyBorder="1"/>
    <xf numFmtId="0" fontId="1" fillId="2" borderId="1" xfId="0" applyFont="1" applyFill="1" applyBorder="1"/>
    <xf numFmtId="0" fontId="1" fillId="3" borderId="2" xfId="0" applyFont="1" applyFill="1" applyBorder="1" applyAlignment="1">
      <alignment vertical="center"/>
    </xf>
    <xf numFmtId="0" fontId="1" fillId="3" borderId="2" xfId="0" applyFont="1" applyFill="1" applyBorder="1" applyAlignment="1">
      <alignment vertical="center" wrapText="1"/>
    </xf>
    <xf numFmtId="0" fontId="0" fillId="0" borderId="2" xfId="0" applyFont="1" applyBorder="1"/>
    <xf numFmtId="0" fontId="0" fillId="0" borderId="2" xfId="0" applyFont="1" applyBorder="1" applyAlignment="1"/>
    <xf numFmtId="0" fontId="3" fillId="0" borderId="2" xfId="0" applyFont="1" applyFill="1" applyBorder="1" applyAlignment="1">
      <alignment vertical="center"/>
    </xf>
    <xf numFmtId="0" fontId="0" fillId="0" borderId="0" xfId="0" applyAlignment="1">
      <alignment vertical="top" wrapText="1"/>
    </xf>
    <xf numFmtId="0" fontId="0" fillId="0" borderId="2" xfId="0" applyBorder="1" applyAlignment="1">
      <alignment vertical="top"/>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5" fillId="0" borderId="2" xfId="0" applyFont="1" applyFill="1" applyBorder="1" applyAlignment="1">
      <alignment vertical="center"/>
    </xf>
    <xf numFmtId="0" fontId="0" fillId="0" borderId="0" xfId="0" applyBorder="1" applyAlignment="1">
      <alignment vertical="top" wrapText="1"/>
    </xf>
    <xf numFmtId="0" fontId="6" fillId="0" borderId="2" xfId="1" applyBorder="1"/>
    <xf numFmtId="0" fontId="0" fillId="0" borderId="0" xfId="0" applyFont="1" applyBorder="1" applyAlignment="1">
      <alignment vertical="top" wrapText="1"/>
    </xf>
    <xf numFmtId="0" fontId="0" fillId="0" borderId="5" xfId="0" applyBorder="1"/>
    <xf numFmtId="0" fontId="0" fillId="0" borderId="5" xfId="0" applyFill="1" applyBorder="1" applyAlignment="1"/>
    <xf numFmtId="0" fontId="0" fillId="0" borderId="5" xfId="0" applyFont="1" applyFill="1" applyBorder="1" applyAlignment="1">
      <alignment vertical="center"/>
    </xf>
    <xf numFmtId="0" fontId="4" fillId="0" borderId="5" xfId="0" applyFont="1" applyFill="1" applyBorder="1" applyAlignment="1">
      <alignment vertical="center"/>
    </xf>
    <xf numFmtId="0" fontId="0" fillId="0" borderId="5" xfId="0" applyFont="1" applyFill="1" applyBorder="1" applyAlignment="1">
      <alignment vertical="top"/>
    </xf>
    <xf numFmtId="0" fontId="4" fillId="0" borderId="5" xfId="0" applyFont="1" applyFill="1" applyBorder="1" applyAlignment="1"/>
    <xf numFmtId="0" fontId="5" fillId="0" borderId="5" xfId="0" applyFont="1" applyFill="1" applyBorder="1" applyAlignment="1">
      <alignment vertical="top"/>
    </xf>
    <xf numFmtId="0" fontId="5" fillId="0" borderId="5" xfId="0" applyFont="1" applyFill="1" applyBorder="1" applyAlignment="1">
      <alignment vertical="center"/>
    </xf>
    <xf numFmtId="0" fontId="7" fillId="0" borderId="5" xfId="0" applyFont="1" applyFill="1" applyBorder="1" applyAlignment="1"/>
    <xf numFmtId="0" fontId="1" fillId="2" borderId="5" xfId="0" applyFont="1" applyFill="1" applyBorder="1"/>
    <xf numFmtId="0" fontId="8" fillId="0" borderId="5" xfId="0" applyFont="1" applyFill="1" applyBorder="1" applyAlignment="1">
      <alignment vertical="top" wrapText="1"/>
    </xf>
    <xf numFmtId="0" fontId="8" fillId="0" borderId="5" xfId="0" applyFont="1" applyBorder="1" applyAlignment="1"/>
    <xf numFmtId="0" fontId="8" fillId="0" borderId="5" xfId="0" applyFont="1" applyBorder="1"/>
    <xf numFmtId="0" fontId="8" fillId="0" borderId="5" xfId="0" applyFont="1" applyFill="1" applyBorder="1" applyAlignment="1">
      <alignment vertical="center" wrapText="1"/>
    </xf>
    <xf numFmtId="0" fontId="8" fillId="0" borderId="5" xfId="0" applyFont="1" applyFill="1" applyBorder="1" applyAlignment="1">
      <alignment vertical="center"/>
    </xf>
    <xf numFmtId="0" fontId="0" fillId="0" borderId="0" xfId="0" applyBorder="1"/>
    <xf numFmtId="0" fontId="0" fillId="0" borderId="6" xfId="0" applyFont="1" applyBorder="1" applyAlignment="1"/>
    <xf numFmtId="0" fontId="0" fillId="0" borderId="3" xfId="0" applyBorder="1"/>
    <xf numFmtId="0" fontId="0" fillId="0" borderId="6" xfId="0" applyFont="1" applyBorder="1"/>
    <xf numFmtId="0" fontId="0" fillId="0" borderId="5" xfId="0" applyFont="1" applyFill="1" applyBorder="1" applyAlignment="1">
      <alignment vertical="center" wrapText="1"/>
    </xf>
    <xf numFmtId="0" fontId="0" fillId="0" borderId="5" xfId="0" applyFont="1" applyFill="1" applyBorder="1" applyAlignment="1">
      <alignment vertical="top" wrapText="1"/>
    </xf>
    <xf numFmtId="0" fontId="0" fillId="0" borderId="6" xfId="0" applyFill="1" applyBorder="1"/>
    <xf numFmtId="0" fontId="3" fillId="0" borderId="2" xfId="0" applyFont="1" applyFill="1" applyBorder="1" applyAlignment="1"/>
    <xf numFmtId="0" fontId="8" fillId="0" borderId="5" xfId="0" applyFont="1" applyFill="1" applyBorder="1" applyAlignment="1"/>
    <xf numFmtId="0" fontId="0" fillId="0" borderId="2" xfId="0" applyFont="1" applyFill="1" applyBorder="1" applyAlignment="1"/>
    <xf numFmtId="0" fontId="8" fillId="0" borderId="5" xfId="0" applyFont="1" applyFill="1" applyBorder="1"/>
    <xf numFmtId="0" fontId="0" fillId="0" borderId="6" xfId="0" applyFont="1" applyFill="1" applyBorder="1" applyAlignment="1"/>
    <xf numFmtId="0" fontId="0" fillId="0" borderId="2" xfId="0" applyFill="1" applyBorder="1" applyAlignment="1"/>
    <xf numFmtId="0" fontId="5" fillId="0" borderId="5" xfId="0" applyFont="1" applyFill="1" applyBorder="1" applyAlignment="1"/>
    <xf numFmtId="0" fontId="7" fillId="0" borderId="5" xfId="0" applyFont="1" applyFill="1" applyBorder="1" applyAlignment="1">
      <alignment vertical="center"/>
    </xf>
    <xf numFmtId="0" fontId="7" fillId="0" borderId="5" xfId="0" applyFont="1" applyFill="1" applyBorder="1" applyAlignment="1">
      <alignment vertical="top"/>
    </xf>
    <xf numFmtId="0" fontId="7" fillId="0" borderId="5" xfId="0" applyFont="1" applyFill="1" applyBorder="1" applyAlignment="1">
      <alignment vertical="top" wrapText="1"/>
    </xf>
    <xf numFmtId="0" fontId="7" fillId="0" borderId="2" xfId="0" applyFont="1" applyFill="1" applyBorder="1" applyAlignment="1">
      <alignment vertical="top" wrapText="1"/>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5" fillId="6" borderId="5" xfId="0" applyFont="1" applyFill="1" applyBorder="1" applyAlignment="1"/>
    <xf numFmtId="0" fontId="8" fillId="0" borderId="6" xfId="0" applyFont="1" applyFill="1" applyBorder="1" applyAlignment="1"/>
    <xf numFmtId="0" fontId="1" fillId="6" borderId="5" xfId="0" applyFont="1" applyFill="1" applyBorder="1" applyAlignment="1">
      <alignment vertical="center"/>
    </xf>
    <xf numFmtId="0" fontId="9" fillId="6" borderId="5" xfId="0" applyFont="1" applyFill="1" applyBorder="1" applyAlignment="1">
      <alignment vertical="center"/>
    </xf>
    <xf numFmtId="0" fontId="6" fillId="0" borderId="2" xfId="1" applyBorder="1" applyAlignment="1">
      <alignment vertical="top"/>
    </xf>
    <xf numFmtId="0" fontId="0" fillId="0" borderId="2" xfId="0" applyFont="1" applyBorder="1" applyAlignment="1">
      <alignment vertical="top"/>
    </xf>
    <xf numFmtId="0" fontId="1" fillId="2" borderId="3" xfId="0" applyFont="1" applyFill="1" applyBorder="1" applyAlignment="1"/>
    <xf numFmtId="0" fontId="0" fillId="0" borderId="2" xfId="0" applyBorder="1" applyAlignment="1"/>
    <xf numFmtId="0" fontId="0" fillId="0" borderId="0" xfId="0" applyFont="1" applyAlignment="1">
      <alignment vertical="top"/>
    </xf>
    <xf numFmtId="2" fontId="0" fillId="0" borderId="5" xfId="0" applyNumberFormat="1" applyBorder="1"/>
    <xf numFmtId="2" fontId="0" fillId="0" borderId="0" xfId="0" applyNumberFormat="1"/>
    <xf numFmtId="0" fontId="1" fillId="0" borderId="5" xfId="0" applyFont="1" applyBorder="1"/>
    <xf numFmtId="0" fontId="0" fillId="8" borderId="5" xfId="0" applyFill="1" applyBorder="1"/>
    <xf numFmtId="0" fontId="0" fillId="9" borderId="5" xfId="0" applyFill="1" applyBorder="1"/>
    <xf numFmtId="0" fontId="0" fillId="4" borderId="5" xfId="0" applyFill="1" applyBorder="1"/>
    <xf numFmtId="0" fontId="0" fillId="10" borderId="5" xfId="0" applyFill="1" applyBorder="1"/>
    <xf numFmtId="0" fontId="0" fillId="11" borderId="5" xfId="0" applyFill="1" applyBorder="1"/>
    <xf numFmtId="0" fontId="0" fillId="12" borderId="5" xfId="0" applyFill="1" applyBorder="1"/>
    <xf numFmtId="0" fontId="0" fillId="13" borderId="5" xfId="0" applyFill="1" applyBorder="1"/>
    <xf numFmtId="0" fontId="0" fillId="7" borderId="5" xfId="0" applyFill="1" applyBorder="1"/>
    <xf numFmtId="0" fontId="0" fillId="5" borderId="5" xfId="0" applyFill="1" applyBorder="1"/>
    <xf numFmtId="0" fontId="0" fillId="14" borderId="5" xfId="0" applyFill="1" applyBorder="1"/>
    <xf numFmtId="0" fontId="10" fillId="0" borderId="7" xfId="0" applyFont="1" applyBorder="1" applyAlignment="1">
      <alignment horizontal="center" vertical="center"/>
    </xf>
    <xf numFmtId="0" fontId="11" fillId="0" borderId="5" xfId="0" applyFont="1" applyBorder="1" applyAlignment="1">
      <alignment textRotation="90"/>
    </xf>
    <xf numFmtId="0" fontId="11" fillId="0" borderId="9" xfId="0" applyFont="1" applyBorder="1" applyAlignment="1">
      <alignment textRotation="90"/>
    </xf>
    <xf numFmtId="0" fontId="10" fillId="0" borderId="8" xfId="0" applyFont="1" applyFill="1" applyBorder="1" applyAlignment="1">
      <alignment textRotation="90"/>
    </xf>
    <xf numFmtId="0" fontId="11" fillId="0" borderId="5" xfId="0" applyFont="1" applyBorder="1"/>
    <xf numFmtId="2" fontId="12" fillId="7" borderId="5" xfId="0" applyNumberFormat="1" applyFont="1" applyFill="1" applyBorder="1"/>
    <xf numFmtId="2" fontId="12" fillId="0" borderId="5" xfId="0" applyNumberFormat="1" applyFont="1" applyBorder="1"/>
    <xf numFmtId="2" fontId="12" fillId="0" borderId="9" xfId="0" applyNumberFormat="1" applyFont="1" applyBorder="1"/>
    <xf numFmtId="2" fontId="13" fillId="0" borderId="8" xfId="0" applyNumberFormat="1" applyFont="1" applyBorder="1"/>
    <xf numFmtId="0" fontId="11" fillId="0" borderId="6" xfId="0" applyFont="1" applyBorder="1" applyAlignment="1">
      <alignment textRotation="90"/>
    </xf>
    <xf numFmtId="0" fontId="11" fillId="0" borderId="6" xfId="0" applyFont="1" applyBorder="1"/>
    <xf numFmtId="2" fontId="12" fillId="0" borderId="6" xfId="0" applyNumberFormat="1" applyFont="1" applyBorder="1"/>
    <xf numFmtId="2" fontId="12" fillId="7" borderId="11" xfId="0" applyNumberFormat="1" applyFont="1" applyFill="1" applyBorder="1"/>
    <xf numFmtId="2" fontId="13" fillId="0" borderId="13" xfId="0" applyNumberFormat="1" applyFont="1" applyBorder="1"/>
    <xf numFmtId="0" fontId="10" fillId="0" borderId="10" xfId="0" applyFont="1" applyFill="1" applyBorder="1"/>
    <xf numFmtId="2" fontId="13" fillId="0" borderId="10" xfId="0" applyNumberFormat="1" applyFont="1" applyBorder="1"/>
    <xf numFmtId="2" fontId="13" fillId="0" borderId="12" xfId="0" applyNumberFormat="1" applyFont="1" applyBorder="1"/>
    <xf numFmtId="2" fontId="13" fillId="0" borderId="14" xfId="0" applyNumberFormat="1" applyFont="1" applyBorder="1"/>
    <xf numFmtId="0" fontId="15" fillId="0" borderId="21" xfId="0" applyFont="1" applyBorder="1" applyAlignment="1">
      <alignment textRotation="90"/>
    </xf>
    <xf numFmtId="0" fontId="16" fillId="0" borderId="22" xfId="0" applyFont="1" applyBorder="1" applyAlignment="1">
      <alignment textRotation="90"/>
    </xf>
    <xf numFmtId="0" fontId="17" fillId="0" borderId="23" xfId="0" applyFont="1" applyBorder="1" applyAlignment="1">
      <alignment textRotation="90"/>
    </xf>
    <xf numFmtId="0" fontId="14" fillId="0" borderId="24" xfId="0" applyFont="1" applyBorder="1"/>
    <xf numFmtId="0" fontId="14" fillId="0" borderId="25" xfId="0" applyFont="1" applyBorder="1"/>
    <xf numFmtId="0" fontId="15" fillId="0" borderId="12" xfId="0" applyFont="1" applyBorder="1"/>
    <xf numFmtId="0" fontId="14" fillId="7" borderId="14" xfId="0" applyFont="1" applyFill="1" applyBorder="1"/>
    <xf numFmtId="0" fontId="14" fillId="7" borderId="10" xfId="0" applyFont="1" applyFill="1" applyBorder="1"/>
    <xf numFmtId="0" fontId="14" fillId="7" borderId="15" xfId="0" applyFont="1" applyFill="1" applyBorder="1"/>
    <xf numFmtId="0" fontId="16" fillId="0" borderId="9" xfId="0" applyFont="1" applyBorder="1"/>
    <xf numFmtId="0" fontId="14" fillId="7" borderId="8" xfId="0" applyFont="1" applyFill="1" applyBorder="1"/>
    <xf numFmtId="0" fontId="14" fillId="7" borderId="5" xfId="0" applyFont="1" applyFill="1" applyBorder="1"/>
    <xf numFmtId="0" fontId="14" fillId="7" borderId="16" xfId="0" applyFont="1" applyFill="1" applyBorder="1"/>
    <xf numFmtId="0" fontId="17" fillId="0" borderId="20" xfId="0" applyFont="1" applyBorder="1"/>
    <xf numFmtId="0" fontId="14" fillId="7" borderId="17" xfId="0" applyFont="1" applyFill="1" applyBorder="1"/>
    <xf numFmtId="0" fontId="14" fillId="7" borderId="18" xfId="0" applyFont="1" applyFill="1" applyBorder="1"/>
    <xf numFmtId="0" fontId="14" fillId="7" borderId="19" xfId="0" applyFont="1" applyFill="1" applyBorder="1"/>
    <xf numFmtId="0" fontId="14" fillId="0" borderId="5" xfId="0" applyFont="1" applyBorder="1"/>
    <xf numFmtId="0" fontId="18" fillId="0" borderId="5" xfId="0" applyFont="1" applyBorder="1"/>
    <xf numFmtId="0" fontId="19" fillId="0" borderId="5" xfId="0" applyFont="1" applyBorder="1"/>
    <xf numFmtId="0" fontId="20" fillId="0" borderId="5" xfId="0" applyFont="1" applyBorder="1"/>
    <xf numFmtId="0" fontId="16" fillId="0" borderId="5" xfId="0" applyFont="1" applyBorder="1"/>
    <xf numFmtId="0" fontId="16" fillId="0" borderId="5" xfId="0" applyFont="1" applyBorder="1" applyAlignment="1">
      <alignment textRotation="90"/>
    </xf>
    <xf numFmtId="0" fontId="17" fillId="0" borderId="20" xfId="0" applyFont="1" applyBorder="1" applyAlignment="1">
      <alignment textRotation="90"/>
    </xf>
    <xf numFmtId="2" fontId="12" fillId="7" borderId="9" xfId="0" applyNumberFormat="1" applyFont="1" applyFill="1" applyBorder="1"/>
    <xf numFmtId="0" fontId="1" fillId="0" borderId="2" xfId="0" applyFont="1" applyFill="1" applyBorder="1" applyAlignment="1">
      <alignment vertical="top" wrapText="1"/>
    </xf>
    <xf numFmtId="0" fontId="0" fillId="0" borderId="30" xfId="0" applyBorder="1"/>
    <xf numFmtId="0" fontId="7" fillId="0" borderId="30" xfId="0" applyFont="1" applyFill="1" applyBorder="1"/>
    <xf numFmtId="0" fontId="5" fillId="0" borderId="30" xfId="0" applyFont="1" applyFill="1" applyBorder="1"/>
    <xf numFmtId="0" fontId="8" fillId="0" borderId="30" xfId="0" applyFont="1" applyFill="1" applyBorder="1"/>
    <xf numFmtId="0" fontId="0" fillId="0" borderId="32" xfId="0" applyFill="1" applyBorder="1"/>
    <xf numFmtId="0" fontId="1" fillId="6" borderId="31" xfId="0" applyFont="1" applyFill="1" applyBorder="1"/>
    <xf numFmtId="0" fontId="0" fillId="0" borderId="0" xfId="0" applyFill="1" applyBorder="1" applyAlignment="1"/>
    <xf numFmtId="0" fontId="1" fillId="0" borderId="5" xfId="0" applyFont="1" applyFill="1" applyBorder="1" applyAlignment="1"/>
    <xf numFmtId="2" fontId="12" fillId="15" borderId="5" xfId="0" applyNumberFormat="1" applyFont="1" applyFill="1" applyBorder="1"/>
    <xf numFmtId="0" fontId="1" fillId="0" borderId="5" xfId="0" applyFont="1" applyFill="1" applyBorder="1"/>
    <xf numFmtId="0" fontId="0" fillId="0" borderId="5" xfId="0" applyFill="1" applyBorder="1"/>
    <xf numFmtId="0" fontId="14" fillId="0" borderId="14" xfId="0" applyFont="1" applyFill="1" applyBorder="1"/>
    <xf numFmtId="0" fontId="14" fillId="0" borderId="10" xfId="0" applyFont="1" applyFill="1" applyBorder="1"/>
    <xf numFmtId="0" fontId="14" fillId="0" borderId="15" xfId="0" applyFont="1" applyFill="1" applyBorder="1"/>
    <xf numFmtId="0" fontId="14" fillId="0" borderId="8" xfId="0" applyFont="1" applyFill="1" applyBorder="1"/>
    <xf numFmtId="0" fontId="14" fillId="0" borderId="5" xfId="0" applyFont="1" applyFill="1" applyBorder="1"/>
    <xf numFmtId="0" fontId="14" fillId="0" borderId="16" xfId="0" applyFont="1" applyFill="1" applyBorder="1"/>
    <xf numFmtId="0" fontId="14" fillId="0" borderId="17" xfId="0" applyFont="1" applyFill="1" applyBorder="1"/>
    <xf numFmtId="0" fontId="14" fillId="0" borderId="18" xfId="0" applyFont="1" applyFill="1" applyBorder="1"/>
    <xf numFmtId="0" fontId="14" fillId="0" borderId="19" xfId="0" applyFont="1" applyFill="1" applyBorder="1"/>
    <xf numFmtId="0" fontId="14" fillId="0" borderId="14" xfId="0" applyFont="1" applyBorder="1" applyAlignment="1">
      <alignment horizontal="left" vertical="center"/>
    </xf>
    <xf numFmtId="0" fontId="14" fillId="0" borderId="8" xfId="0" applyFont="1" applyBorder="1" applyAlignment="1">
      <alignment horizontal="left" vertical="center"/>
    </xf>
    <xf numFmtId="0" fontId="14" fillId="0" borderId="17" xfId="0" applyFont="1" applyBorder="1" applyAlignment="1">
      <alignment horizontal="left" vertical="center"/>
    </xf>
    <xf numFmtId="0" fontId="14" fillId="0" borderId="24" xfId="0" applyFont="1" applyBorder="1" applyAlignment="1">
      <alignment horizontal="center"/>
    </xf>
    <xf numFmtId="0" fontId="14" fillId="0" borderId="26" xfId="0" applyFont="1" applyBorder="1" applyAlignment="1">
      <alignment horizontal="center"/>
    </xf>
    <xf numFmtId="0" fontId="14" fillId="0" borderId="27" xfId="0" applyFont="1" applyBorder="1" applyAlignment="1">
      <alignment horizontal="center"/>
    </xf>
    <xf numFmtId="0" fontId="14" fillId="0" borderId="28" xfId="0" applyFont="1" applyBorder="1" applyAlignment="1">
      <alignment horizontal="center"/>
    </xf>
    <xf numFmtId="0" fontId="14" fillId="0" borderId="29" xfId="0" applyFont="1" applyBorder="1" applyAlignment="1">
      <alignment horizontal="center"/>
    </xf>
    <xf numFmtId="0" fontId="14" fillId="0" borderId="14" xfId="0" applyFont="1" applyBorder="1" applyAlignment="1">
      <alignment horizontal="left" vertical="center" wrapText="1"/>
    </xf>
    <xf numFmtId="0" fontId="14" fillId="0" borderId="8" xfId="0" applyFont="1" applyBorder="1" applyAlignment="1">
      <alignment horizontal="left" vertical="center" wrapText="1"/>
    </xf>
    <xf numFmtId="0" fontId="14" fillId="0" borderId="17" xfId="0" applyFont="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FFFFCC"/>
      <color rgb="FFFFCCFF"/>
      <color rgb="FFCCFFCC"/>
      <color rgb="FFCCE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System Grid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ubbleChart>
        <c:varyColors val="0"/>
        <c:ser>
          <c:idx val="0"/>
          <c:order val="0"/>
          <c:spPr>
            <a:solidFill>
              <a:schemeClr val="accent3">
                <a:alpha val="75000"/>
              </a:schemeClr>
            </a:solidFill>
            <a:ln>
              <a:solidFill>
                <a:schemeClr val="bg2">
                  <a:lumMod val="75000"/>
                </a:schemeClr>
              </a:solidFill>
            </a:ln>
            <a:effectLst/>
          </c:spPr>
          <c:invertIfNegative val="0"/>
          <c:dPt>
            <c:idx val="0"/>
            <c:invertIfNegative val="0"/>
            <c:bubble3D val="0"/>
            <c:spPr>
              <a:solidFill>
                <a:srgbClr val="FFCCFF"/>
              </a:solidFill>
              <a:ln>
                <a:solidFill>
                  <a:schemeClr val="bg2">
                    <a:lumMod val="75000"/>
                  </a:schemeClr>
                </a:solidFill>
              </a:ln>
              <a:effectLst/>
            </c:spPr>
            <c:extLst>
              <c:ext xmlns:c16="http://schemas.microsoft.com/office/drawing/2014/chart" uri="{C3380CC4-5D6E-409C-BE32-E72D297353CC}">
                <c16:uniqueId val="{00000004-663A-4560-A939-60B080A003D1}"/>
              </c:ext>
            </c:extLst>
          </c:dPt>
          <c:dPt>
            <c:idx val="1"/>
            <c:invertIfNegative val="0"/>
            <c:bubble3D val="0"/>
            <c:spPr>
              <a:solidFill>
                <a:srgbClr val="92D050"/>
              </a:solidFill>
              <a:ln>
                <a:solidFill>
                  <a:schemeClr val="bg2">
                    <a:lumMod val="75000"/>
                  </a:schemeClr>
                </a:solidFill>
              </a:ln>
              <a:effectLst/>
            </c:spPr>
            <c:extLst>
              <c:ext xmlns:c16="http://schemas.microsoft.com/office/drawing/2014/chart" uri="{C3380CC4-5D6E-409C-BE32-E72D297353CC}">
                <c16:uniqueId val="{00000002-663A-4560-A939-60B080A003D1}"/>
              </c:ext>
            </c:extLst>
          </c:dPt>
          <c:dPt>
            <c:idx val="2"/>
            <c:invertIfNegative val="0"/>
            <c:bubble3D val="0"/>
            <c:spPr>
              <a:solidFill>
                <a:schemeClr val="accent6">
                  <a:lumMod val="20000"/>
                  <a:lumOff val="80000"/>
                </a:schemeClr>
              </a:solidFill>
              <a:ln>
                <a:solidFill>
                  <a:schemeClr val="bg2">
                    <a:lumMod val="75000"/>
                  </a:schemeClr>
                </a:solidFill>
              </a:ln>
              <a:effectLst/>
            </c:spPr>
            <c:extLst>
              <c:ext xmlns:c16="http://schemas.microsoft.com/office/drawing/2014/chart" uri="{C3380CC4-5D6E-409C-BE32-E72D297353CC}">
                <c16:uniqueId val="{00000008-663A-4560-A939-60B080A003D1}"/>
              </c:ext>
            </c:extLst>
          </c:dPt>
          <c:dPt>
            <c:idx val="3"/>
            <c:invertIfNegative val="0"/>
            <c:bubble3D val="0"/>
            <c:spPr>
              <a:solidFill>
                <a:srgbClr val="FF0000"/>
              </a:solidFill>
              <a:ln>
                <a:solidFill>
                  <a:schemeClr val="bg2">
                    <a:lumMod val="75000"/>
                  </a:schemeClr>
                </a:solidFill>
              </a:ln>
              <a:effectLst/>
            </c:spPr>
            <c:extLst>
              <c:ext xmlns:c16="http://schemas.microsoft.com/office/drawing/2014/chart" uri="{C3380CC4-5D6E-409C-BE32-E72D297353CC}">
                <c16:uniqueId val="{00000006-663A-4560-A939-60B080A003D1}"/>
              </c:ext>
            </c:extLst>
          </c:dPt>
          <c:dPt>
            <c:idx val="4"/>
            <c:invertIfNegative val="0"/>
            <c:bubble3D val="0"/>
            <c:spPr>
              <a:solidFill>
                <a:schemeClr val="bg1">
                  <a:lumMod val="95000"/>
                </a:schemeClr>
              </a:solidFill>
              <a:ln>
                <a:solidFill>
                  <a:schemeClr val="bg2">
                    <a:lumMod val="75000"/>
                  </a:schemeClr>
                </a:solidFill>
              </a:ln>
              <a:effectLst/>
            </c:spPr>
            <c:extLst>
              <c:ext xmlns:c16="http://schemas.microsoft.com/office/drawing/2014/chart" uri="{C3380CC4-5D6E-409C-BE32-E72D297353CC}">
                <c16:uniqueId val="{0000000B-663A-4560-A939-60B080A003D1}"/>
              </c:ext>
            </c:extLst>
          </c:dPt>
          <c:dPt>
            <c:idx val="5"/>
            <c:invertIfNegative val="0"/>
            <c:bubble3D val="0"/>
            <c:spPr>
              <a:solidFill>
                <a:schemeClr val="accent2">
                  <a:lumMod val="20000"/>
                  <a:lumOff val="80000"/>
                </a:schemeClr>
              </a:solidFill>
              <a:ln>
                <a:solidFill>
                  <a:schemeClr val="bg2">
                    <a:lumMod val="75000"/>
                  </a:schemeClr>
                </a:solidFill>
              </a:ln>
              <a:effectLst/>
            </c:spPr>
            <c:extLst>
              <c:ext xmlns:c16="http://schemas.microsoft.com/office/drawing/2014/chart" uri="{C3380CC4-5D6E-409C-BE32-E72D297353CC}">
                <c16:uniqueId val="{00000007-663A-4560-A939-60B080A003D1}"/>
              </c:ext>
            </c:extLst>
          </c:dPt>
          <c:dPt>
            <c:idx val="6"/>
            <c:invertIfNegative val="0"/>
            <c:bubble3D val="0"/>
            <c:spPr>
              <a:solidFill>
                <a:schemeClr val="accent5">
                  <a:lumMod val="20000"/>
                  <a:lumOff val="80000"/>
                </a:schemeClr>
              </a:solidFill>
              <a:ln>
                <a:solidFill>
                  <a:schemeClr val="bg2">
                    <a:lumMod val="75000"/>
                  </a:schemeClr>
                </a:solidFill>
              </a:ln>
              <a:effectLst/>
            </c:spPr>
            <c:extLst>
              <c:ext xmlns:c16="http://schemas.microsoft.com/office/drawing/2014/chart" uri="{C3380CC4-5D6E-409C-BE32-E72D297353CC}">
                <c16:uniqueId val="{00000003-663A-4560-A939-60B080A003D1}"/>
              </c:ext>
            </c:extLst>
          </c:dPt>
          <c:dPt>
            <c:idx val="7"/>
            <c:invertIfNegative val="0"/>
            <c:bubble3D val="0"/>
            <c:spPr>
              <a:solidFill>
                <a:schemeClr val="bg2">
                  <a:lumMod val="90000"/>
                </a:schemeClr>
              </a:solidFill>
              <a:ln>
                <a:solidFill>
                  <a:schemeClr val="bg2">
                    <a:lumMod val="75000"/>
                  </a:schemeClr>
                </a:solidFill>
              </a:ln>
              <a:effectLst/>
            </c:spPr>
            <c:extLst>
              <c:ext xmlns:c16="http://schemas.microsoft.com/office/drawing/2014/chart" uri="{C3380CC4-5D6E-409C-BE32-E72D297353CC}">
                <c16:uniqueId val="{0000000A-663A-4560-A939-60B080A003D1}"/>
              </c:ext>
            </c:extLst>
          </c:dPt>
          <c:dPt>
            <c:idx val="8"/>
            <c:invertIfNegative val="0"/>
            <c:bubble3D val="0"/>
            <c:spPr>
              <a:solidFill>
                <a:srgbClr val="FFFF00"/>
              </a:solidFill>
              <a:ln>
                <a:solidFill>
                  <a:schemeClr val="bg2">
                    <a:lumMod val="75000"/>
                  </a:schemeClr>
                </a:solidFill>
              </a:ln>
              <a:effectLst/>
            </c:spPr>
            <c:extLst>
              <c:ext xmlns:c16="http://schemas.microsoft.com/office/drawing/2014/chart" uri="{C3380CC4-5D6E-409C-BE32-E72D297353CC}">
                <c16:uniqueId val="{00000005-663A-4560-A939-60B080A003D1}"/>
              </c:ext>
            </c:extLst>
          </c:dPt>
          <c:dPt>
            <c:idx val="9"/>
            <c:invertIfNegative val="0"/>
            <c:bubble3D val="0"/>
            <c:spPr>
              <a:solidFill>
                <a:schemeClr val="accent4">
                  <a:lumMod val="20000"/>
                  <a:lumOff val="80000"/>
                </a:schemeClr>
              </a:solidFill>
              <a:ln>
                <a:solidFill>
                  <a:schemeClr val="bg2">
                    <a:lumMod val="75000"/>
                  </a:schemeClr>
                </a:solidFill>
              </a:ln>
              <a:effectLst/>
            </c:spPr>
            <c:extLst>
              <c:ext xmlns:c16="http://schemas.microsoft.com/office/drawing/2014/chart" uri="{C3380CC4-5D6E-409C-BE32-E72D297353CC}">
                <c16:uniqueId val="{00000009-663A-4560-A939-60B080A003D1}"/>
              </c:ext>
            </c:extLst>
          </c:dPt>
          <c:dLbls>
            <c:dLbl>
              <c:idx val="0"/>
              <c:layout>
                <c:manualLayout>
                  <c:x val="-8.370981481481482E-2"/>
                  <c:y val="2.7353968253968162E-2"/>
                </c:manualLayout>
              </c:layout>
              <c:tx>
                <c:rich>
                  <a:bodyPr/>
                  <a:lstStyle/>
                  <a:p>
                    <a:fld id="{AABE5E3C-4474-402F-8958-9865A912D68C}"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663A-4560-A939-60B080A003D1}"/>
                </c:ext>
              </c:extLst>
            </c:dLbl>
            <c:dLbl>
              <c:idx val="1"/>
              <c:layout>
                <c:manualLayout>
                  <c:x val="-0.1311137037037037"/>
                  <c:y val="-8.4912698412698637E-3"/>
                </c:manualLayout>
              </c:layout>
              <c:tx>
                <c:rich>
                  <a:bodyPr/>
                  <a:lstStyle/>
                  <a:p>
                    <a:fld id="{B4600C76-B5EA-42AD-8548-0000E4AB6290}"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663A-4560-A939-60B080A003D1}"/>
                </c:ext>
              </c:extLst>
            </c:dLbl>
            <c:dLbl>
              <c:idx val="2"/>
              <c:layout>
                <c:manualLayout>
                  <c:x val="-9.4981851851851845E-2"/>
                  <c:y val="1.8798809523809433E-2"/>
                </c:manualLayout>
              </c:layout>
              <c:tx>
                <c:rich>
                  <a:bodyPr/>
                  <a:lstStyle/>
                  <a:p>
                    <a:fld id="{A80ED43F-3F0C-49FC-AF3B-16A81A56CBF7}"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8-663A-4560-A939-60B080A003D1}"/>
                </c:ext>
              </c:extLst>
            </c:dLbl>
            <c:dLbl>
              <c:idx val="3"/>
              <c:layout>
                <c:manualLayout>
                  <c:x val="-5.2204897274778221E-2"/>
                  <c:y val="1.2391567294813622E-2"/>
                </c:manualLayout>
              </c:layout>
              <c:tx>
                <c:rich>
                  <a:bodyPr/>
                  <a:lstStyle/>
                  <a:p>
                    <a:fld id="{8D296B91-F767-40A8-A58E-245839961D13}"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663A-4560-A939-60B080A003D1}"/>
                </c:ext>
              </c:extLst>
            </c:dLbl>
            <c:dLbl>
              <c:idx val="4"/>
              <c:layout>
                <c:manualLayout>
                  <c:x val="-9.2847222222222262E-2"/>
                  <c:y val="1.669047619047619E-3"/>
                </c:manualLayout>
              </c:layout>
              <c:tx>
                <c:rich>
                  <a:bodyPr/>
                  <a:lstStyle/>
                  <a:p>
                    <a:fld id="{16A04175-A1E2-4668-B37A-E68B45E05A8B}"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663A-4560-A939-60B080A003D1}"/>
                </c:ext>
              </c:extLst>
            </c:dLbl>
            <c:dLbl>
              <c:idx val="5"/>
              <c:layout>
                <c:manualLayout>
                  <c:x val="-0.12172703703703704"/>
                  <c:y val="7.0630952380951921E-3"/>
                </c:manualLayout>
              </c:layout>
              <c:tx>
                <c:rich>
                  <a:bodyPr/>
                  <a:lstStyle/>
                  <a:p>
                    <a:fld id="{E3691777-EA16-446D-9439-78122C65B9BF}"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663A-4560-A939-60B080A003D1}"/>
                </c:ext>
              </c:extLst>
            </c:dLbl>
            <c:dLbl>
              <c:idx val="6"/>
              <c:layout>
                <c:manualLayout>
                  <c:x val="-0.11430999999999999"/>
                  <c:y val="2.4783730158730159E-3"/>
                </c:manualLayout>
              </c:layout>
              <c:tx>
                <c:rich>
                  <a:bodyPr/>
                  <a:lstStyle/>
                  <a:p>
                    <a:fld id="{7D242A1C-9CF1-41E2-BDBF-34EF4B74DD21}"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663A-4560-A939-60B080A003D1}"/>
                </c:ext>
              </c:extLst>
            </c:dLbl>
            <c:dLbl>
              <c:idx val="7"/>
              <c:layout>
                <c:manualLayout>
                  <c:x val="-8.8210925925925929E-2"/>
                  <c:y val="-9.2393112561059377E-17"/>
                </c:manualLayout>
              </c:layout>
              <c:tx>
                <c:rich>
                  <a:bodyPr/>
                  <a:lstStyle/>
                  <a:p>
                    <a:fld id="{FEA08FBB-9A76-44B8-A896-FF5609F72AF5}"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A-663A-4560-A939-60B080A003D1}"/>
                </c:ext>
              </c:extLst>
            </c:dLbl>
            <c:dLbl>
              <c:idx val="8"/>
              <c:layout>
                <c:manualLayout>
                  <c:x val="-0.12986555555555557"/>
                  <c:y val="4.9565476190476191E-3"/>
                </c:manualLayout>
              </c:layout>
              <c:tx>
                <c:rich>
                  <a:bodyPr/>
                  <a:lstStyle/>
                  <a:p>
                    <a:fld id="{9A3C8047-915E-4960-A43C-FDD4CBE2E8A4}" type="BUBBLESIZE">
                      <a:rPr lang="en-US"/>
                      <a:pPr/>
                      <a:t>[BLASENGRÖSSE]</a:t>
                    </a:fld>
                    <a:endParaRPr lang="de-DE"/>
                  </a:p>
                </c:rich>
              </c:tx>
              <c:dLblPos val="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663A-4560-A939-60B080A003D1}"/>
                </c:ext>
              </c:extLst>
            </c:dLbl>
            <c:dLbl>
              <c:idx val="9"/>
              <c:tx>
                <c:rich>
                  <a:bodyPr/>
                  <a:lstStyle/>
                  <a:p>
                    <a:fld id="{759C3A2A-1956-4354-A1FC-E0D551F27EDA}" type="BUBBLESIZE">
                      <a:rPr lang="en-US"/>
                      <a:pPr/>
                      <a:t>[BLASENGRÖSSE]</a:t>
                    </a:fld>
                    <a:endParaRPr lang="de-DE"/>
                  </a:p>
                </c:rich>
              </c:tx>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663A-4560-A939-60B080A003D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'System Grid'!$C$4:$C$13</c:f>
              <c:numCache>
                <c:formatCode>0.00</c:formatCode>
                <c:ptCount val="10"/>
                <c:pt idx="0">
                  <c:v>17.416666666666668</c:v>
                </c:pt>
                <c:pt idx="1">
                  <c:v>19.333333333333332</c:v>
                </c:pt>
                <c:pt idx="2">
                  <c:v>16.75</c:v>
                </c:pt>
                <c:pt idx="3">
                  <c:v>20.500000000000004</c:v>
                </c:pt>
                <c:pt idx="4">
                  <c:v>12.583333333333332</c:v>
                </c:pt>
                <c:pt idx="5">
                  <c:v>17.666666666666664</c:v>
                </c:pt>
                <c:pt idx="6">
                  <c:v>16</c:v>
                </c:pt>
                <c:pt idx="7">
                  <c:v>12.916666666666666</c:v>
                </c:pt>
                <c:pt idx="8">
                  <c:v>19.750000000000004</c:v>
                </c:pt>
                <c:pt idx="9">
                  <c:v>14.75</c:v>
                </c:pt>
              </c:numCache>
            </c:numRef>
          </c:xVal>
          <c:yVal>
            <c:numRef>
              <c:f>'System Grid'!$D$4:$D$13</c:f>
              <c:numCache>
                <c:formatCode>0.00</c:formatCode>
                <c:ptCount val="10"/>
                <c:pt idx="0">
                  <c:v>16.166666666666664</c:v>
                </c:pt>
                <c:pt idx="1">
                  <c:v>19.916666666666664</c:v>
                </c:pt>
                <c:pt idx="2">
                  <c:v>17.083333333333336</c:v>
                </c:pt>
                <c:pt idx="3">
                  <c:v>17.5</c:v>
                </c:pt>
                <c:pt idx="4">
                  <c:v>12.833333333333332</c:v>
                </c:pt>
                <c:pt idx="5">
                  <c:v>18.833333333333332</c:v>
                </c:pt>
                <c:pt idx="6">
                  <c:v>18.083333333333332</c:v>
                </c:pt>
                <c:pt idx="7">
                  <c:v>14.583333333333334</c:v>
                </c:pt>
                <c:pt idx="8">
                  <c:v>17.666666666666668</c:v>
                </c:pt>
                <c:pt idx="9">
                  <c:v>15</c:v>
                </c:pt>
              </c:numCache>
            </c:numRef>
          </c:yVal>
          <c:bubbleSize>
            <c:numRef>
              <c:f>'System Grid'!$E$4:$E$13</c:f>
              <c:numCache>
                <c:formatCode>General</c:formatCode>
                <c:ptCount val="10"/>
                <c:pt idx="0">
                  <c:v>3.41</c:v>
                </c:pt>
                <c:pt idx="1">
                  <c:v>7.07</c:v>
                </c:pt>
                <c:pt idx="2">
                  <c:v>3.9299999999999997</c:v>
                </c:pt>
                <c:pt idx="3">
                  <c:v>6.57</c:v>
                </c:pt>
                <c:pt idx="4">
                  <c:v>2.4300000000000002</c:v>
                </c:pt>
                <c:pt idx="5">
                  <c:v>5.9300000000000006</c:v>
                </c:pt>
                <c:pt idx="6">
                  <c:v>4.08</c:v>
                </c:pt>
                <c:pt idx="7">
                  <c:v>1.9100000000000001</c:v>
                </c:pt>
                <c:pt idx="8">
                  <c:v>6.66</c:v>
                </c:pt>
                <c:pt idx="9">
                  <c:v>3.01</c:v>
                </c:pt>
              </c:numCache>
            </c:numRef>
          </c:bubbleSize>
          <c:bubble3D val="0"/>
          <c:extLst>
            <c:ext xmlns:c16="http://schemas.microsoft.com/office/drawing/2014/chart" uri="{C3380CC4-5D6E-409C-BE32-E72D297353CC}">
              <c16:uniqueId val="{00000000-663A-4560-A939-60B080A003D1}"/>
            </c:ext>
          </c:extLst>
        </c:ser>
        <c:dLbls>
          <c:dLblPos val="ctr"/>
          <c:showLegendKey val="0"/>
          <c:showVal val="1"/>
          <c:showCatName val="0"/>
          <c:showSerName val="0"/>
          <c:showPercent val="0"/>
          <c:showBubbleSize val="0"/>
        </c:dLbls>
        <c:bubbleScale val="100"/>
        <c:showNegBubbles val="0"/>
        <c:axId val="329768096"/>
        <c:axId val="133464400"/>
      </c:bubbleChart>
      <c:valAx>
        <c:axId val="329768096"/>
        <c:scaling>
          <c:orientation val="minMax"/>
          <c:max val="22"/>
          <c:min val="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Passivsumme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33464400"/>
        <c:crosses val="autoZero"/>
        <c:crossBetween val="midCat"/>
      </c:valAx>
      <c:valAx>
        <c:axId val="133464400"/>
        <c:scaling>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Aktivsumme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297680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228600</xdr:colOff>
      <xdr:row>1</xdr:row>
      <xdr:rowOff>19050</xdr:rowOff>
    </xdr:from>
    <xdr:to>
      <xdr:col>12</xdr:col>
      <xdr:colOff>81240</xdr:colOff>
      <xdr:row>28</xdr:row>
      <xdr:rowOff>121290</xdr:rowOff>
    </xdr:to>
    <xdr:graphicFrame macro="">
      <xdr:nvGraphicFramePr>
        <xdr:cNvPr id="6" name="Diagramm 5">
          <a:extLst>
            <a:ext uri="{FF2B5EF4-FFF2-40B4-BE49-F238E27FC236}">
              <a16:creationId xmlns:a16="http://schemas.microsoft.com/office/drawing/2014/main" id="{25F337B5-4A56-4C01-BE61-97FC1C3D2C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Sara Blum" id="{F458A605-44B0-41BB-BD76-3E4AEA819AAA}" userId="S::sblum@stud.hs-bremen.de::cc981840-4739-4f5e-a698-a9d54ce1e5dc" providerId="AD"/>
</personList>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2" dT="2020-06-22T09:36:30.17" personId="{F458A605-44B0-41BB-BD76-3E4AEA819AAA}" id="{48399822-7BC5-4EA6-A8F6-6C2C3C5135D1}">
    <text>statistische Grundlage und Interpretation</text>
  </threadedComment>
  <threadedComment ref="G2" dT="2020-06-22T09:41:18.92" personId="{F458A605-44B0-41BB-BD76-3E4AEA819AAA}" id="{D36D1BF0-0ED9-41C3-BFE9-96BBFB1C9978}">
    <text>Megatrend, Sozio-kultureller Trend, Technotrend, Konsumtrend, Branchentrend, Mode, Produkttrend</text>
  </threadedComment>
  <threadedComment ref="H2" dT="2020-06-22T09:41:57.17" personId="{F458A605-44B0-41BB-BD76-3E4AEA819AAA}" id="{EE8CF0FC-FC68-4C05-A6CB-0A8176DEF32A}">
    <text>Natur, Gesellschaft, Technologie, Wirtschaft, Zeitgeist/Märkte, Moden/Produkte</text>
  </threadedComment>
  <threadedComment ref="I2" dT="2020-06-22T09:52:33.34" personId="{F458A605-44B0-41BB-BD76-3E4AEA819AAA}" id="{110632F0-9D45-4651-89A0-0D62CBDF8A27}">
    <text>&gt; 50 Jahre, 15-50 Jahre, 5-15 Jahre, &lt; 5 Jahre, eine Saison</text>
  </threadedComment>
  <threadedComment ref="J2" dT="2020-06-22T09:49:07.43" personId="{F458A605-44B0-41BB-BD76-3E4AEA819AAA}" id="{6A5772B2-298C-4C42-A5FF-144E6E0C58FD}">
    <text>Ausmaß/Schwere der Konsequenzen</text>
  </threadedComment>
  <threadedComment ref="K2" dT="2020-06-22T09:48:34.51" personId="{F458A605-44B0-41BB-BD76-3E4AEA819AAA}" id="{91229ED8-37F9-468F-9BD2-EDD5799B35C0}">
    <text>Räumliche Reichweite und Zahl der Anhänger</text>
  </threadedComment>
  <threadedComment ref="L2" dT="2020-06-22T09:53:39.48" personId="{F458A605-44B0-41BB-BD76-3E4AEA819AAA}" id="{1540653F-71A9-4FD4-87CB-B7A0AFCE9AC8}">
    <text>linear, exponentiell, logistisch</text>
  </threadedComment>
  <threadedComment ref="M2" dT="2020-06-22T09:55:23.09" personId="{F458A605-44B0-41BB-BD76-3E4AEA819AAA}" id="{65C94E19-FD14-47A2-A899-55E145FCD436}">
    <text>Welche Faktoren treiben den Trend voran?</text>
  </threadedComment>
  <threadedComment ref="N2" dT="2020-06-22T09:54:09.09" personId="{F458A605-44B0-41BB-BD76-3E4AEA819AAA}" id="{0209C111-2B10-4C34-87EE-625FFAE812CE}">
    <text>Interktion mit anderen Trends</text>
  </threadedComment>
  <threadedComment ref="O2" dT="2020-06-22T09:56:46.05" personId="{F458A605-44B0-41BB-BD76-3E4AEA819AAA}" id="{20B5147D-6F49-42F2-A112-133ECD0D2E7F}">
    <text>Was können mögliche Folgen des Trends sein?</text>
  </threadedComment>
  <threadedComment ref="P2" dT="2020-06-22T09:56:31.34" personId="{F458A605-44B0-41BB-BD76-3E4AEA819AAA}" id="{5843559A-4C14-4BE3-BBC0-EE479185392B}">
    <text>Wie kann sich der Trend weiterentwickeln?</text>
  </threadedComment>
</ThreadedComments>
</file>

<file path=xl/worksheets/_rels/sheet2.xml.rels><?xml version="1.0" encoding="UTF-8" standalone="yes"?>
<Relationships xmlns="http://schemas.openxmlformats.org/package/2006/relationships"><Relationship Id="rId8" Type="http://schemas.openxmlformats.org/officeDocument/2006/relationships/hyperlink" Target="https://www.statista.com/statistics/311967/us-women-computer-workers-ethnicity/" TargetMode="External"/><Relationship Id="rId13" Type="http://schemas.openxmlformats.org/officeDocument/2006/relationships/hyperlink" Target="https://de.statista.com/statistik/daten/studie/3979/umfrage/e-commerce-umsatz-in-deutschland-seit-1999/" TargetMode="External"/><Relationship Id="rId18" Type="http://schemas.openxmlformats.org/officeDocument/2006/relationships/hyperlink" Target="https://de.statista.com/statistik/daten/studie/1090574/umfrage/bedeutung-von-nachhaltigkeit-bei-urlaubsreisen-fuer-deutsche/" TargetMode="External"/><Relationship Id="rId26" Type="http://schemas.microsoft.com/office/2017/10/relationships/threadedComment" Target="../threadedComments/threadedComment1.xml"/><Relationship Id="rId3" Type="http://schemas.openxmlformats.org/officeDocument/2006/relationships/hyperlink" Target="https://de.statista.com/statistik/daten/studie/812500/umfrage/nutzungsbereiche-von-sozialen-netzwerken-in-deutschland/" TargetMode="External"/><Relationship Id="rId21" Type="http://schemas.openxmlformats.org/officeDocument/2006/relationships/hyperlink" Target="https://de.statista.com/infografik/10947/absatz-von-smartwatches-und-fitness-trackern-in-deutschland/" TargetMode="External"/><Relationship Id="rId7" Type="http://schemas.openxmlformats.org/officeDocument/2006/relationships/hyperlink" Target="https://de.statista.com/statistik/daten/studie/771526/umfrage/gefuehlte-bedrohungen-im-internet-in-deutschland/" TargetMode="External"/><Relationship Id="rId12" Type="http://schemas.openxmlformats.org/officeDocument/2006/relationships/hyperlink" Target="https://de.statista.com/statistik/daten/studie/425060/umfrage/gesundheitliche-auswirkungen-von-mobilfunk-in-der-schweiz/" TargetMode="External"/><Relationship Id="rId17" Type="http://schemas.openxmlformats.org/officeDocument/2006/relationships/hyperlink" Target="https://www.statista.com/statistics/1017008/united-states-vr-ar-users/" TargetMode="External"/><Relationship Id="rId25" Type="http://schemas.openxmlformats.org/officeDocument/2006/relationships/comments" Target="../comments1.xml"/><Relationship Id="rId2" Type="http://schemas.openxmlformats.org/officeDocument/2006/relationships/hyperlink" Target="https://de.statista.com/statistik/daten/studie/910052/umfrage/mobile-internetnutzung-unterwegs-nach-laendern-in-europa/," TargetMode="External"/><Relationship Id="rId16" Type="http://schemas.openxmlformats.org/officeDocument/2006/relationships/hyperlink" Target="https://de.statista.com/statistik/daten/studie/172084/umfrage/reiseziel-der-urlaubsreise-in-den-letzten-12-monaten/" TargetMode="External"/><Relationship Id="rId20" Type="http://schemas.openxmlformats.org/officeDocument/2006/relationships/hyperlink" Target="https://de.statista.com/statistik/daten/studie/171908/umfrage/haeufigkeit-basteln-heimwerken-do-it-yourself-in-der-freizeit/" TargetMode="External"/><Relationship Id="rId1" Type="http://schemas.openxmlformats.org/officeDocument/2006/relationships/hyperlink" Target="https://t3n.de/news/hause-unterwegs-virtuell-reisen-1274184/" TargetMode="External"/><Relationship Id="rId6" Type="http://schemas.openxmlformats.org/officeDocument/2006/relationships/hyperlink" Target="https://de.statista.com/statistik/daten/studie/990559/umfrage/umsetzung-von-nachhaltigkeitskonzepten-in-unternehmen-in-oesterreich/," TargetMode="External"/><Relationship Id="rId11" Type="http://schemas.openxmlformats.org/officeDocument/2006/relationships/hyperlink" Target="https://de.statista.com/statistik/daten/studie/171601/umfrage/mehrmals-pro-monat-ausgeuebte-freizeitaktivitaeten/" TargetMode="External"/><Relationship Id="rId24" Type="http://schemas.openxmlformats.org/officeDocument/2006/relationships/vmlDrawing" Target="../drawings/vmlDrawing1.vml"/><Relationship Id="rId5" Type="http://schemas.openxmlformats.org/officeDocument/2006/relationships/hyperlink" Target="https://de.statista.com/statistik/daten/studie/151636/umfrage/beschaeftigte-durch-umweltschutz-in-deutschland/," TargetMode="External"/><Relationship Id="rId15" Type="http://schemas.openxmlformats.org/officeDocument/2006/relationships/hyperlink" Target="https://de.statista.com/statistik/daten/studie/162379/umfrage/bruttobuchungen-von-expedia-seit-2005/" TargetMode="External"/><Relationship Id="rId23" Type="http://schemas.openxmlformats.org/officeDocument/2006/relationships/printerSettings" Target="../printerSettings/printerSettings1.bin"/><Relationship Id="rId10" Type="http://schemas.openxmlformats.org/officeDocument/2006/relationships/hyperlink" Target="https://www.statista.com/statistics/274564/monthly-active-twitter-users-in-the-united-states/" TargetMode="External"/><Relationship Id="rId19" Type="http://schemas.openxmlformats.org/officeDocument/2006/relationships/hyperlink" Target="https://de.statista.com/statistik/daten/studie/909490/umfrage/folgen-von-influencern-nach-themenbereichen-in-deutschland/" TargetMode="External"/><Relationship Id="rId4" Type="http://schemas.openxmlformats.org/officeDocument/2006/relationships/hyperlink" Target="https://de.statista.com/statistik/daten/studie/194560/umfrage/anzahl-eingereister-internationaler-touristen-im-asien-pazifik-raum-nach-laendern/" TargetMode="External"/><Relationship Id="rId9" Type="http://schemas.openxmlformats.org/officeDocument/2006/relationships/hyperlink" Target="https://www.statista.com/statistics/870924/worldwide-digital-transformation-market-size/" TargetMode="External"/><Relationship Id="rId14" Type="http://schemas.openxmlformats.org/officeDocument/2006/relationships/hyperlink" Target="https://insights.gfk.com/hubfs/Landing_Pages_PDF/Global%20Studies%20Roper/Global_201705_Global_Studies_Attitudes-around-materialism.pdf?t=1497255130279" TargetMode="External"/><Relationship Id="rId22" Type="http://schemas.openxmlformats.org/officeDocument/2006/relationships/hyperlink" Target="https://www.reisedepeschen.de/asien/indi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F6E6B-E275-4ACE-987F-24D0EF551639}">
  <dimension ref="A1:C21"/>
  <sheetViews>
    <sheetView tabSelected="1" workbookViewId="0">
      <selection activeCell="D24" sqref="D24"/>
    </sheetView>
  </sheetViews>
  <sheetFormatPr baseColWidth="10" defaultRowHeight="14.4" x14ac:dyDescent="0.3"/>
  <cols>
    <col min="1" max="1" width="13.5546875" bestFit="1" customWidth="1"/>
    <col min="2" max="2" width="5" bestFit="1" customWidth="1"/>
    <col min="3" max="3" width="64.88671875" bestFit="1" customWidth="1"/>
  </cols>
  <sheetData>
    <row r="1" spans="1:3" x14ac:dyDescent="0.3">
      <c r="A1" s="134" t="s">
        <v>876</v>
      </c>
      <c r="B1" s="134" t="s">
        <v>877</v>
      </c>
      <c r="C1" s="134" t="s">
        <v>878</v>
      </c>
    </row>
    <row r="2" spans="1:3" x14ac:dyDescent="0.3">
      <c r="A2" s="135" t="s">
        <v>879</v>
      </c>
      <c r="B2" s="135">
        <v>2018</v>
      </c>
      <c r="C2" s="135" t="s">
        <v>880</v>
      </c>
    </row>
    <row r="3" spans="1:3" x14ac:dyDescent="0.3">
      <c r="A3" s="135" t="s">
        <v>881</v>
      </c>
      <c r="B3" s="135">
        <v>2016</v>
      </c>
      <c r="C3" s="135" t="s">
        <v>882</v>
      </c>
    </row>
    <row r="4" spans="1:3" x14ac:dyDescent="0.3">
      <c r="A4" s="135" t="s">
        <v>883</v>
      </c>
      <c r="B4" s="135">
        <v>2015</v>
      </c>
      <c r="C4" s="135" t="s">
        <v>884</v>
      </c>
    </row>
    <row r="5" spans="1:3" x14ac:dyDescent="0.3">
      <c r="A5" s="135" t="s">
        <v>885</v>
      </c>
      <c r="B5" s="135">
        <v>2016</v>
      </c>
      <c r="C5" s="135" t="s">
        <v>886</v>
      </c>
    </row>
    <row r="6" spans="1:3" x14ac:dyDescent="0.3">
      <c r="A6" s="135" t="s">
        <v>887</v>
      </c>
      <c r="B6" s="135">
        <v>2019</v>
      </c>
      <c r="C6" s="135" t="s">
        <v>888</v>
      </c>
    </row>
    <row r="7" spans="1:3" x14ac:dyDescent="0.3">
      <c r="A7" s="135" t="s">
        <v>889</v>
      </c>
      <c r="B7" s="135">
        <v>2019</v>
      </c>
      <c r="C7" s="135" t="s">
        <v>890</v>
      </c>
    </row>
    <row r="8" spans="1:3" x14ac:dyDescent="0.3">
      <c r="A8" s="135" t="s">
        <v>879</v>
      </c>
      <c r="B8" s="135">
        <v>2015</v>
      </c>
      <c r="C8" s="135" t="s">
        <v>891</v>
      </c>
    </row>
    <row r="9" spans="1:3" x14ac:dyDescent="0.3">
      <c r="A9" s="135" t="s">
        <v>892</v>
      </c>
      <c r="B9" s="135">
        <v>2019</v>
      </c>
      <c r="C9" s="135" t="s">
        <v>893</v>
      </c>
    </row>
    <row r="10" spans="1:3" x14ac:dyDescent="0.3">
      <c r="A10" s="135" t="s">
        <v>894</v>
      </c>
      <c r="B10" s="135">
        <v>2016</v>
      </c>
      <c r="C10" s="135" t="s">
        <v>895</v>
      </c>
    </row>
    <row r="11" spans="1:3" x14ac:dyDescent="0.3">
      <c r="A11" s="135" t="s">
        <v>896</v>
      </c>
      <c r="B11" s="135">
        <v>2017</v>
      </c>
      <c r="C11" s="135" t="s">
        <v>897</v>
      </c>
    </row>
    <row r="12" spans="1:3" x14ac:dyDescent="0.3">
      <c r="A12" s="135" t="s">
        <v>898</v>
      </c>
      <c r="B12" s="135">
        <v>2016</v>
      </c>
      <c r="C12" s="135" t="s">
        <v>899</v>
      </c>
    </row>
    <row r="13" spans="1:3" x14ac:dyDescent="0.3">
      <c r="A13" s="135" t="s">
        <v>900</v>
      </c>
      <c r="B13" s="135">
        <v>2013</v>
      </c>
      <c r="C13" s="135" t="s">
        <v>901</v>
      </c>
    </row>
    <row r="14" spans="1:3" x14ac:dyDescent="0.3">
      <c r="A14" s="135" t="s">
        <v>902</v>
      </c>
      <c r="B14" s="135">
        <v>2018</v>
      </c>
      <c r="C14" s="135" t="s">
        <v>903</v>
      </c>
    </row>
    <row r="15" spans="1:3" x14ac:dyDescent="0.3">
      <c r="A15" s="135" t="s">
        <v>904</v>
      </c>
      <c r="B15" s="135">
        <v>2014</v>
      </c>
      <c r="C15" s="135" t="s">
        <v>905</v>
      </c>
    </row>
    <row r="16" spans="1:3" x14ac:dyDescent="0.3">
      <c r="A16" s="135" t="s">
        <v>906</v>
      </c>
      <c r="B16" s="135">
        <v>2014</v>
      </c>
      <c r="C16" s="135" t="s">
        <v>907</v>
      </c>
    </row>
    <row r="17" spans="1:3" x14ac:dyDescent="0.3">
      <c r="A17" s="135" t="s">
        <v>908</v>
      </c>
      <c r="B17" s="135">
        <v>2019</v>
      </c>
      <c r="C17" s="135" t="s">
        <v>909</v>
      </c>
    </row>
    <row r="18" spans="1:3" x14ac:dyDescent="0.3">
      <c r="A18" s="135" t="s">
        <v>910</v>
      </c>
      <c r="B18" s="135">
        <v>2016</v>
      </c>
      <c r="C18" s="135" t="s">
        <v>911</v>
      </c>
    </row>
    <row r="19" spans="1:3" x14ac:dyDescent="0.3">
      <c r="A19" s="135" t="s">
        <v>912</v>
      </c>
      <c r="B19" s="135">
        <v>2019</v>
      </c>
      <c r="C19" s="135" t="s">
        <v>913</v>
      </c>
    </row>
    <row r="20" spans="1:3" x14ac:dyDescent="0.3">
      <c r="A20" s="135" t="s">
        <v>914</v>
      </c>
      <c r="B20" s="135">
        <v>2007</v>
      </c>
      <c r="C20" s="135" t="s">
        <v>915</v>
      </c>
    </row>
    <row r="21" spans="1:3" x14ac:dyDescent="0.3">
      <c r="A21" s="135" t="s">
        <v>916</v>
      </c>
      <c r="B21" s="135">
        <v>2019</v>
      </c>
      <c r="C21" s="135" t="s">
        <v>917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6B3B9-BA12-4CEA-8EA5-F64A1258A829}">
  <dimension ref="A1:Q650"/>
  <sheetViews>
    <sheetView workbookViewId="0">
      <pane xSplit="2" ySplit="2" topLeftCell="C11" activePane="bottomRight" state="frozen"/>
      <selection pane="topRight" activeCell="C1" sqref="C1"/>
      <selection pane="bottomLeft" activeCell="A3" sqref="A3"/>
      <selection pane="bottomRight" activeCell="D13" sqref="D13"/>
    </sheetView>
  </sheetViews>
  <sheetFormatPr baseColWidth="10" defaultRowHeight="14.4" x14ac:dyDescent="0.3"/>
  <cols>
    <col min="1" max="1" width="3.6640625" style="6" customWidth="1"/>
    <col min="2" max="2" width="20.109375" style="11" customWidth="1"/>
    <col min="3" max="3" width="18.44140625" style="1" customWidth="1"/>
    <col min="4" max="4" width="33.5546875" style="1" customWidth="1"/>
    <col min="5" max="5" width="24.77734375" style="1" customWidth="1"/>
    <col min="6" max="6" width="15.44140625" style="66" customWidth="1"/>
    <col min="7" max="7" width="14.21875" style="1" customWidth="1"/>
    <col min="8" max="8" width="14.77734375" style="1" customWidth="1"/>
    <col min="9" max="9" width="9.88671875" style="1" customWidth="1"/>
    <col min="10" max="10" width="13.88671875" style="1" customWidth="1"/>
    <col min="11" max="11" width="12.109375" style="1" customWidth="1"/>
    <col min="12" max="12" width="17" style="1" customWidth="1"/>
    <col min="13" max="13" width="21.44140625" style="1" customWidth="1"/>
    <col min="14" max="14" width="15.33203125" style="1" customWidth="1"/>
    <col min="15" max="15" width="20.5546875" style="1" customWidth="1"/>
    <col min="16" max="16" width="22.21875" style="1" customWidth="1"/>
    <col min="17" max="17" width="16.44140625" style="1" customWidth="1"/>
  </cols>
  <sheetData>
    <row r="1" spans="1:17" x14ac:dyDescent="0.3">
      <c r="B1" s="19"/>
    </row>
    <row r="2" spans="1:17" s="10" customFormat="1" x14ac:dyDescent="0.3">
      <c r="A2" s="7"/>
      <c r="B2" s="8" t="s">
        <v>0</v>
      </c>
      <c r="C2" s="9" t="s">
        <v>2</v>
      </c>
      <c r="D2" s="9" t="s">
        <v>592</v>
      </c>
      <c r="E2" s="9" t="s">
        <v>20</v>
      </c>
      <c r="F2" s="65" t="s">
        <v>770</v>
      </c>
      <c r="G2" s="9" t="s">
        <v>6</v>
      </c>
      <c r="H2" s="9" t="s">
        <v>12</v>
      </c>
      <c r="I2" s="9" t="s">
        <v>13</v>
      </c>
      <c r="J2" s="9" t="s">
        <v>595</v>
      </c>
      <c r="K2" s="9" t="s">
        <v>14</v>
      </c>
      <c r="L2" s="9" t="s">
        <v>17</v>
      </c>
      <c r="M2" s="9" t="s">
        <v>7</v>
      </c>
      <c r="N2" s="9" t="s">
        <v>8</v>
      </c>
      <c r="O2" s="9" t="s">
        <v>10</v>
      </c>
      <c r="P2" s="9" t="s">
        <v>9</v>
      </c>
      <c r="Q2" s="9" t="s">
        <v>11</v>
      </c>
    </row>
    <row r="3" spans="1:17" s="2" customFormat="1" ht="86.4" x14ac:dyDescent="0.3">
      <c r="A3" s="5">
        <v>1</v>
      </c>
      <c r="B3" s="11" t="s">
        <v>15</v>
      </c>
      <c r="C3" s="3" t="s">
        <v>657</v>
      </c>
      <c r="D3" s="3" t="s">
        <v>21</v>
      </c>
      <c r="E3" s="3" t="s">
        <v>792</v>
      </c>
      <c r="F3" s="64"/>
      <c r="G3" s="3" t="s">
        <v>16</v>
      </c>
      <c r="H3" s="3" t="s">
        <v>18</v>
      </c>
      <c r="I3" s="3" t="s">
        <v>19</v>
      </c>
      <c r="J3" s="3" t="s">
        <v>23</v>
      </c>
      <c r="K3" s="3" t="s">
        <v>22</v>
      </c>
      <c r="L3" s="3" t="s">
        <v>24</v>
      </c>
      <c r="M3" s="3" t="s">
        <v>25</v>
      </c>
      <c r="N3" s="3" t="s">
        <v>26</v>
      </c>
      <c r="O3" s="3" t="s">
        <v>28</v>
      </c>
      <c r="P3" s="3" t="s">
        <v>27</v>
      </c>
      <c r="Q3" s="3" t="s">
        <v>29</v>
      </c>
    </row>
    <row r="4" spans="1:17" s="2" customFormat="1" ht="144" x14ac:dyDescent="0.3">
      <c r="A4" s="5">
        <v>2</v>
      </c>
      <c r="B4" s="11" t="s">
        <v>30</v>
      </c>
      <c r="C4" s="3" t="s">
        <v>658</v>
      </c>
      <c r="D4" s="3" t="s">
        <v>31</v>
      </c>
      <c r="E4" s="3" t="s">
        <v>793</v>
      </c>
      <c r="F4" s="64"/>
      <c r="G4" s="3" t="s">
        <v>16</v>
      </c>
      <c r="H4" s="3" t="s">
        <v>18</v>
      </c>
      <c r="I4" s="3" t="s">
        <v>19</v>
      </c>
      <c r="J4" s="3" t="s">
        <v>23</v>
      </c>
      <c r="K4" s="3" t="s">
        <v>22</v>
      </c>
      <c r="L4" s="3" t="s">
        <v>32</v>
      </c>
      <c r="M4" s="3" t="s">
        <v>34</v>
      </c>
      <c r="N4" s="3" t="s">
        <v>33</v>
      </c>
      <c r="O4" s="3" t="s">
        <v>648</v>
      </c>
      <c r="P4" s="3" t="s">
        <v>35</v>
      </c>
      <c r="Q4" s="3" t="s">
        <v>36</v>
      </c>
    </row>
    <row r="5" spans="1:17" s="2" customFormat="1" ht="144" x14ac:dyDescent="0.3">
      <c r="A5" s="5">
        <v>3</v>
      </c>
      <c r="B5" s="11" t="s">
        <v>37</v>
      </c>
      <c r="C5" s="3" t="s">
        <v>659</v>
      </c>
      <c r="D5" s="3" t="s">
        <v>593</v>
      </c>
      <c r="E5" s="3" t="s">
        <v>794</v>
      </c>
      <c r="F5" s="64"/>
      <c r="G5" s="3" t="s">
        <v>16</v>
      </c>
      <c r="H5" s="3" t="s">
        <v>18</v>
      </c>
      <c r="I5" s="3" t="s">
        <v>19</v>
      </c>
      <c r="J5" s="3" t="s">
        <v>23</v>
      </c>
      <c r="K5" s="3" t="s">
        <v>22</v>
      </c>
      <c r="L5" s="3" t="s">
        <v>46</v>
      </c>
      <c r="M5" s="3" t="s">
        <v>44</v>
      </c>
      <c r="N5" s="3" t="s">
        <v>47</v>
      </c>
      <c r="O5" s="3" t="s">
        <v>45</v>
      </c>
      <c r="P5" s="3" t="s">
        <v>48</v>
      </c>
      <c r="Q5" s="3" t="s">
        <v>49</v>
      </c>
    </row>
    <row r="6" spans="1:17" s="2" customFormat="1" ht="115.2" x14ac:dyDescent="0.3">
      <c r="A6" s="5">
        <v>4</v>
      </c>
      <c r="B6" s="11" t="s">
        <v>38</v>
      </c>
      <c r="C6" s="3" t="s">
        <v>660</v>
      </c>
      <c r="D6" s="3" t="s">
        <v>51</v>
      </c>
      <c r="E6" s="3" t="s">
        <v>795</v>
      </c>
      <c r="F6" s="64"/>
      <c r="G6" s="3" t="s">
        <v>16</v>
      </c>
      <c r="H6" s="3" t="s">
        <v>18</v>
      </c>
      <c r="I6" s="3" t="s">
        <v>19</v>
      </c>
      <c r="J6" s="3" t="s">
        <v>23</v>
      </c>
      <c r="K6" s="3" t="s">
        <v>22</v>
      </c>
      <c r="L6" s="3" t="s">
        <v>56</v>
      </c>
      <c r="M6" s="3" t="s">
        <v>52</v>
      </c>
      <c r="N6" s="3" t="s">
        <v>50</v>
      </c>
      <c r="O6" s="3" t="s">
        <v>53</v>
      </c>
      <c r="P6" s="3" t="s">
        <v>55</v>
      </c>
      <c r="Q6" s="3" t="s">
        <v>54</v>
      </c>
    </row>
    <row r="7" spans="1:17" s="2" customFormat="1" ht="187.2" x14ac:dyDescent="0.3">
      <c r="A7" s="5">
        <v>5</v>
      </c>
      <c r="B7" s="11" t="s">
        <v>39</v>
      </c>
      <c r="C7" s="3" t="s">
        <v>661</v>
      </c>
      <c r="D7" s="3" t="s">
        <v>57</v>
      </c>
      <c r="E7" s="3" t="s">
        <v>796</v>
      </c>
      <c r="F7" s="64"/>
      <c r="G7" s="3" t="s">
        <v>16</v>
      </c>
      <c r="H7" s="3" t="s">
        <v>18</v>
      </c>
      <c r="I7" s="3" t="s">
        <v>19</v>
      </c>
      <c r="J7" s="3" t="s">
        <v>23</v>
      </c>
      <c r="K7" s="3" t="s">
        <v>22</v>
      </c>
      <c r="L7" s="3" t="s">
        <v>62</v>
      </c>
      <c r="M7" s="3" t="s">
        <v>58</v>
      </c>
      <c r="N7" s="3" t="s">
        <v>61</v>
      </c>
      <c r="O7" s="3" t="s">
        <v>59</v>
      </c>
      <c r="P7" s="3" t="s">
        <v>60</v>
      </c>
      <c r="Q7" s="3" t="s">
        <v>63</v>
      </c>
    </row>
    <row r="8" spans="1:17" s="2" customFormat="1" ht="216" x14ac:dyDescent="0.3">
      <c r="A8" s="5">
        <v>6</v>
      </c>
      <c r="B8" s="11" t="s">
        <v>40</v>
      </c>
      <c r="C8" s="3" t="s">
        <v>662</v>
      </c>
      <c r="D8" s="3" t="s">
        <v>64</v>
      </c>
      <c r="E8" s="3" t="s">
        <v>797</v>
      </c>
      <c r="F8" s="64"/>
      <c r="G8" s="3" t="s">
        <v>16</v>
      </c>
      <c r="H8" s="3" t="s">
        <v>18</v>
      </c>
      <c r="I8" s="3" t="s">
        <v>19</v>
      </c>
      <c r="J8" s="3" t="s">
        <v>23</v>
      </c>
      <c r="K8" s="3" t="s">
        <v>22</v>
      </c>
      <c r="L8" s="3" t="s">
        <v>70</v>
      </c>
      <c r="M8" s="3" t="s">
        <v>67</v>
      </c>
      <c r="N8" s="3" t="s">
        <v>65</v>
      </c>
      <c r="O8" s="3" t="s">
        <v>68</v>
      </c>
      <c r="P8" s="3" t="s">
        <v>66</v>
      </c>
      <c r="Q8" s="3" t="s">
        <v>69</v>
      </c>
    </row>
    <row r="9" spans="1:17" s="2" customFormat="1" ht="230.4" x14ac:dyDescent="0.3">
      <c r="A9" s="5">
        <v>7</v>
      </c>
      <c r="B9" s="11" t="s">
        <v>41</v>
      </c>
      <c r="C9" s="3" t="s">
        <v>663</v>
      </c>
      <c r="D9" s="3" t="s">
        <v>71</v>
      </c>
      <c r="E9" s="3" t="s">
        <v>800</v>
      </c>
      <c r="F9" s="64"/>
      <c r="G9" s="3" t="s">
        <v>16</v>
      </c>
      <c r="H9" s="3" t="s">
        <v>18</v>
      </c>
      <c r="I9" s="3" t="s">
        <v>19</v>
      </c>
      <c r="J9" s="3" t="s">
        <v>23</v>
      </c>
      <c r="K9" s="3" t="s">
        <v>22</v>
      </c>
      <c r="L9" s="3" t="s">
        <v>70</v>
      </c>
      <c r="M9" s="3" t="s">
        <v>74</v>
      </c>
      <c r="N9" s="3" t="s">
        <v>72</v>
      </c>
      <c r="O9" s="3" t="s">
        <v>73</v>
      </c>
      <c r="P9" s="3" t="s">
        <v>75</v>
      </c>
      <c r="Q9" s="3" t="s">
        <v>76</v>
      </c>
    </row>
    <row r="10" spans="1:17" s="2" customFormat="1" ht="172.8" x14ac:dyDescent="0.3">
      <c r="A10" s="5">
        <v>8</v>
      </c>
      <c r="B10" s="11" t="s">
        <v>42</v>
      </c>
      <c r="C10" s="3" t="s">
        <v>664</v>
      </c>
      <c r="D10" s="3" t="s">
        <v>77</v>
      </c>
      <c r="E10" s="3" t="s">
        <v>798</v>
      </c>
      <c r="F10" s="64"/>
      <c r="G10" s="3" t="s">
        <v>16</v>
      </c>
      <c r="H10" s="3" t="s">
        <v>18</v>
      </c>
      <c r="I10" s="3" t="s">
        <v>19</v>
      </c>
      <c r="J10" s="3" t="s">
        <v>23</v>
      </c>
      <c r="K10" s="3" t="s">
        <v>22</v>
      </c>
      <c r="L10" s="3" t="s">
        <v>70</v>
      </c>
      <c r="M10" s="3" t="s">
        <v>79</v>
      </c>
      <c r="N10" s="3" t="s">
        <v>78</v>
      </c>
      <c r="O10" s="3" t="s">
        <v>80</v>
      </c>
      <c r="P10" s="3" t="s">
        <v>81</v>
      </c>
      <c r="Q10" s="3" t="s">
        <v>82</v>
      </c>
    </row>
    <row r="11" spans="1:17" s="2" customFormat="1" ht="172.8" x14ac:dyDescent="0.3">
      <c r="A11" s="5">
        <v>9</v>
      </c>
      <c r="B11" s="11" t="s">
        <v>43</v>
      </c>
      <c r="C11" s="3" t="s">
        <v>665</v>
      </c>
      <c r="D11" s="3" t="s">
        <v>594</v>
      </c>
      <c r="E11" s="3" t="s">
        <v>799</v>
      </c>
      <c r="F11" s="64"/>
      <c r="G11" s="3" t="s">
        <v>16</v>
      </c>
      <c r="H11" s="3" t="s">
        <v>18</v>
      </c>
      <c r="I11" s="3" t="s">
        <v>19</v>
      </c>
      <c r="J11" s="3" t="s">
        <v>23</v>
      </c>
      <c r="K11" s="3" t="s">
        <v>22</v>
      </c>
      <c r="L11" s="3" t="s">
        <v>88</v>
      </c>
      <c r="M11" s="3" t="s">
        <v>85</v>
      </c>
      <c r="N11" s="3" t="s">
        <v>83</v>
      </c>
      <c r="O11" s="3" t="s">
        <v>86</v>
      </c>
      <c r="P11" s="3" t="s">
        <v>87</v>
      </c>
      <c r="Q11" s="3" t="s">
        <v>84</v>
      </c>
    </row>
    <row r="12" spans="1:17" ht="115.2" x14ac:dyDescent="0.3">
      <c r="A12" s="5">
        <v>10</v>
      </c>
      <c r="B12" s="11" t="s">
        <v>4</v>
      </c>
      <c r="C12" s="3" t="s">
        <v>666</v>
      </c>
      <c r="D12" s="3" t="s">
        <v>107</v>
      </c>
      <c r="E12" s="3" t="s">
        <v>726</v>
      </c>
      <c r="F12" s="63" t="s">
        <v>729</v>
      </c>
      <c r="G12" s="3" t="s">
        <v>108</v>
      </c>
      <c r="H12" s="3" t="s">
        <v>100</v>
      </c>
      <c r="I12" s="3" t="s">
        <v>109</v>
      </c>
      <c r="J12" s="3" t="s">
        <v>110</v>
      </c>
      <c r="K12" s="3" t="s">
        <v>102</v>
      </c>
      <c r="L12" s="3" t="s">
        <v>727</v>
      </c>
      <c r="M12" s="3" t="s">
        <v>111</v>
      </c>
      <c r="N12" s="3" t="s">
        <v>112</v>
      </c>
      <c r="O12" s="3" t="s">
        <v>113</v>
      </c>
      <c r="P12" s="4" t="s">
        <v>919</v>
      </c>
      <c r="Q12" s="3" t="s">
        <v>114</v>
      </c>
    </row>
    <row r="13" spans="1:17" ht="201.6" x14ac:dyDescent="0.3">
      <c r="A13" s="5">
        <v>11</v>
      </c>
      <c r="B13" s="12" t="s">
        <v>158</v>
      </c>
      <c r="C13" s="3" t="s">
        <v>667</v>
      </c>
      <c r="D13" s="3" t="s">
        <v>126</v>
      </c>
      <c r="E13" s="3" t="s">
        <v>730</v>
      </c>
      <c r="F13" s="63" t="s">
        <v>728</v>
      </c>
      <c r="G13" s="3" t="s">
        <v>108</v>
      </c>
      <c r="H13" s="3" t="s">
        <v>172</v>
      </c>
      <c r="I13" s="3" t="s">
        <v>109</v>
      </c>
      <c r="J13" s="3" t="s">
        <v>127</v>
      </c>
      <c r="K13" s="3" t="s">
        <v>128</v>
      </c>
      <c r="L13" s="3" t="s">
        <v>132</v>
      </c>
      <c r="M13" s="3" t="s">
        <v>129</v>
      </c>
      <c r="N13" s="3" t="s">
        <v>121</v>
      </c>
      <c r="O13" s="3" t="s">
        <v>130</v>
      </c>
      <c r="P13" s="3" t="s">
        <v>131</v>
      </c>
      <c r="Q13" s="3"/>
    </row>
    <row r="14" spans="1:17" ht="172.8" x14ac:dyDescent="0.3">
      <c r="A14" s="5">
        <v>12</v>
      </c>
      <c r="B14" s="12" t="s">
        <v>165</v>
      </c>
      <c r="C14" s="3" t="s">
        <v>668</v>
      </c>
      <c r="D14" s="3" t="s">
        <v>166</v>
      </c>
      <c r="E14" s="3" t="s">
        <v>732</v>
      </c>
      <c r="F14" s="64" t="s">
        <v>731</v>
      </c>
      <c r="G14" s="3" t="s">
        <v>108</v>
      </c>
      <c r="H14" s="3" t="s">
        <v>100</v>
      </c>
      <c r="I14" s="3" t="s">
        <v>109</v>
      </c>
      <c r="J14" s="3" t="s">
        <v>167</v>
      </c>
      <c r="K14" s="3" t="s">
        <v>168</v>
      </c>
      <c r="L14" s="3" t="s">
        <v>727</v>
      </c>
      <c r="M14" s="3" t="s">
        <v>169</v>
      </c>
      <c r="N14" s="3" t="s">
        <v>43</v>
      </c>
      <c r="O14" s="3" t="s">
        <v>170</v>
      </c>
      <c r="P14" s="3" t="s">
        <v>171</v>
      </c>
      <c r="Q14" s="3"/>
    </row>
    <row r="15" spans="1:17" ht="201.6" x14ac:dyDescent="0.3">
      <c r="A15" s="5">
        <v>13</v>
      </c>
      <c r="B15" s="11" t="s">
        <v>643</v>
      </c>
      <c r="C15" s="3" t="s">
        <v>669</v>
      </c>
      <c r="D15" s="3" t="s">
        <v>649</v>
      </c>
      <c r="E15" s="3" t="s">
        <v>733</v>
      </c>
      <c r="F15" s="64" t="s">
        <v>734</v>
      </c>
      <c r="G15" s="3" t="s">
        <v>108</v>
      </c>
      <c r="H15" s="3" t="s">
        <v>172</v>
      </c>
      <c r="I15" s="3" t="s">
        <v>109</v>
      </c>
      <c r="J15" s="3" t="s">
        <v>173</v>
      </c>
      <c r="K15" s="3" t="s">
        <v>174</v>
      </c>
      <c r="L15" s="3" t="s">
        <v>70</v>
      </c>
      <c r="M15" s="3" t="s">
        <v>175</v>
      </c>
      <c r="N15" s="3" t="s">
        <v>146</v>
      </c>
      <c r="O15" s="3" t="s">
        <v>176</v>
      </c>
      <c r="P15" s="3" t="s">
        <v>846</v>
      </c>
      <c r="Q15" s="3" t="s">
        <v>177</v>
      </c>
    </row>
    <row r="16" spans="1:17" ht="144" x14ac:dyDescent="0.3">
      <c r="A16" s="5">
        <v>14</v>
      </c>
      <c r="B16" s="11" t="s">
        <v>203</v>
      </c>
      <c r="C16" s="3" t="s">
        <v>670</v>
      </c>
      <c r="D16" s="3" t="s">
        <v>236</v>
      </c>
      <c r="E16" s="3" t="s">
        <v>736</v>
      </c>
      <c r="F16" s="63" t="s">
        <v>735</v>
      </c>
      <c r="G16" s="3" t="s">
        <v>108</v>
      </c>
      <c r="H16" s="3" t="s">
        <v>172</v>
      </c>
      <c r="I16" s="3" t="s">
        <v>109</v>
      </c>
      <c r="J16" s="3" t="s">
        <v>237</v>
      </c>
      <c r="K16" s="3" t="s">
        <v>238</v>
      </c>
      <c r="L16" s="3" t="s">
        <v>70</v>
      </c>
      <c r="M16" s="3" t="s">
        <v>239</v>
      </c>
      <c r="N16" s="3" t="s">
        <v>201</v>
      </c>
      <c r="O16" s="3" t="s">
        <v>241</v>
      </c>
      <c r="P16" s="3" t="s">
        <v>242</v>
      </c>
      <c r="Q16" s="3" t="s">
        <v>243</v>
      </c>
    </row>
    <row r="17" spans="1:17" ht="172.8" x14ac:dyDescent="0.3">
      <c r="A17" s="5">
        <v>15</v>
      </c>
      <c r="B17" s="12" t="s">
        <v>189</v>
      </c>
      <c r="C17" s="3" t="s">
        <v>671</v>
      </c>
      <c r="D17" s="3" t="s">
        <v>213</v>
      </c>
      <c r="E17" s="3" t="s">
        <v>738</v>
      </c>
      <c r="F17" s="63" t="s">
        <v>737</v>
      </c>
      <c r="G17" s="3" t="s">
        <v>108</v>
      </c>
      <c r="H17" s="3" t="s">
        <v>152</v>
      </c>
      <c r="I17" s="3" t="s">
        <v>109</v>
      </c>
      <c r="J17" s="3" t="s">
        <v>214</v>
      </c>
      <c r="K17" s="3" t="s">
        <v>215</v>
      </c>
      <c r="L17" s="3" t="s">
        <v>70</v>
      </c>
      <c r="M17" s="3" t="s">
        <v>216</v>
      </c>
      <c r="N17" s="3" t="s">
        <v>39</v>
      </c>
      <c r="O17" s="3" t="s">
        <v>217</v>
      </c>
      <c r="P17" s="3" t="s">
        <v>218</v>
      </c>
      <c r="Q17" s="3" t="s">
        <v>219</v>
      </c>
    </row>
    <row r="18" spans="1:17" ht="216" x14ac:dyDescent="0.3">
      <c r="A18" s="5">
        <v>16</v>
      </c>
      <c r="B18" s="12" t="s">
        <v>233</v>
      </c>
      <c r="C18" s="3" t="s">
        <v>672</v>
      </c>
      <c r="D18" s="3" t="s">
        <v>227</v>
      </c>
      <c r="E18" s="3" t="s">
        <v>672</v>
      </c>
      <c r="F18" s="64"/>
      <c r="G18" s="3" t="s">
        <v>108</v>
      </c>
      <c r="H18" s="3" t="s">
        <v>228</v>
      </c>
      <c r="I18" s="3" t="s">
        <v>109</v>
      </c>
      <c r="J18" s="3" t="s">
        <v>229</v>
      </c>
      <c r="K18" s="3" t="s">
        <v>128</v>
      </c>
      <c r="L18" s="3" t="s">
        <v>727</v>
      </c>
      <c r="M18" s="3" t="s">
        <v>230</v>
      </c>
      <c r="N18" s="3" t="s">
        <v>231</v>
      </c>
      <c r="O18" s="3" t="s">
        <v>232</v>
      </c>
      <c r="P18" s="3" t="s">
        <v>234</v>
      </c>
      <c r="Q18" s="3" t="s">
        <v>235</v>
      </c>
    </row>
    <row r="19" spans="1:17" ht="172.8" x14ac:dyDescent="0.3">
      <c r="A19" s="5">
        <v>17</v>
      </c>
      <c r="B19" s="12" t="s">
        <v>270</v>
      </c>
      <c r="C19" s="3" t="s">
        <v>673</v>
      </c>
      <c r="D19" s="3" t="s">
        <v>271</v>
      </c>
      <c r="E19" s="3" t="s">
        <v>673</v>
      </c>
      <c r="F19" s="64"/>
      <c r="G19" s="3" t="s">
        <v>108</v>
      </c>
      <c r="H19" s="3" t="s">
        <v>272</v>
      </c>
      <c r="I19" s="3" t="s">
        <v>19</v>
      </c>
      <c r="J19" s="3" t="s">
        <v>273</v>
      </c>
      <c r="K19" s="3" t="s">
        <v>274</v>
      </c>
      <c r="L19" s="3" t="s">
        <v>727</v>
      </c>
      <c r="M19" s="3" t="s">
        <v>275</v>
      </c>
      <c r="N19" s="3" t="s">
        <v>276</v>
      </c>
      <c r="O19" s="3" t="s">
        <v>277</v>
      </c>
      <c r="P19" s="3" t="s">
        <v>278</v>
      </c>
      <c r="Q19" s="3" t="s">
        <v>279</v>
      </c>
    </row>
    <row r="20" spans="1:17" ht="187.2" x14ac:dyDescent="0.3">
      <c r="A20" s="5">
        <v>18</v>
      </c>
      <c r="B20" s="12" t="s">
        <v>403</v>
      </c>
      <c r="C20" s="3" t="s">
        <v>674</v>
      </c>
      <c r="D20" s="3" t="s">
        <v>281</v>
      </c>
      <c r="E20" s="3" t="s">
        <v>740</v>
      </c>
      <c r="F20" s="63" t="s">
        <v>739</v>
      </c>
      <c r="G20" s="3" t="s">
        <v>108</v>
      </c>
      <c r="H20" s="3" t="s">
        <v>100</v>
      </c>
      <c r="I20" s="3" t="s">
        <v>109</v>
      </c>
      <c r="J20" s="3" t="s">
        <v>282</v>
      </c>
      <c r="K20" s="3" t="s">
        <v>274</v>
      </c>
      <c r="L20" s="3" t="s">
        <v>96</v>
      </c>
      <c r="M20" s="3" t="s">
        <v>283</v>
      </c>
      <c r="N20" s="3" t="s">
        <v>284</v>
      </c>
      <c r="O20" s="3" t="s">
        <v>285</v>
      </c>
      <c r="P20" s="3" t="s">
        <v>286</v>
      </c>
      <c r="Q20" s="3" t="s">
        <v>287</v>
      </c>
    </row>
    <row r="21" spans="1:17" ht="172.8" x14ac:dyDescent="0.3">
      <c r="A21" s="5">
        <v>19</v>
      </c>
      <c r="B21" s="12" t="s">
        <v>288</v>
      </c>
      <c r="C21" s="3" t="s">
        <v>675</v>
      </c>
      <c r="D21" s="3" t="s">
        <v>289</v>
      </c>
      <c r="E21" s="3" t="s">
        <v>742</v>
      </c>
      <c r="F21" s="63" t="s">
        <v>741</v>
      </c>
      <c r="G21" s="3" t="s">
        <v>108</v>
      </c>
      <c r="H21" s="3" t="s">
        <v>228</v>
      </c>
      <c r="I21" s="3" t="s">
        <v>109</v>
      </c>
      <c r="J21" s="3" t="s">
        <v>290</v>
      </c>
      <c r="K21" s="3" t="s">
        <v>102</v>
      </c>
      <c r="L21" s="3" t="s">
        <v>727</v>
      </c>
      <c r="M21" s="3" t="s">
        <v>291</v>
      </c>
      <c r="N21" s="3" t="s">
        <v>121</v>
      </c>
      <c r="O21" s="3" t="s">
        <v>292</v>
      </c>
      <c r="P21" s="3" t="s">
        <v>293</v>
      </c>
      <c r="Q21" s="3"/>
    </row>
    <row r="22" spans="1:17" ht="144" x14ac:dyDescent="0.3">
      <c r="A22" s="5">
        <v>20</v>
      </c>
      <c r="B22" s="12" t="s">
        <v>294</v>
      </c>
      <c r="C22" s="3" t="s">
        <v>676</v>
      </c>
      <c r="D22" s="3" t="s">
        <v>295</v>
      </c>
      <c r="E22" s="3" t="s">
        <v>744</v>
      </c>
      <c r="F22" s="64" t="s">
        <v>743</v>
      </c>
      <c r="G22" s="3" t="s">
        <v>108</v>
      </c>
      <c r="H22" s="3" t="s">
        <v>172</v>
      </c>
      <c r="I22" s="3" t="s">
        <v>157</v>
      </c>
      <c r="J22" s="3" t="s">
        <v>296</v>
      </c>
      <c r="K22" s="3" t="s">
        <v>128</v>
      </c>
      <c r="L22" s="3" t="s">
        <v>70</v>
      </c>
      <c r="M22" s="3" t="s">
        <v>297</v>
      </c>
      <c r="N22" s="3" t="s">
        <v>39</v>
      </c>
      <c r="O22" s="3" t="s">
        <v>298</v>
      </c>
      <c r="P22" s="3" t="s">
        <v>299</v>
      </c>
      <c r="Q22" s="3"/>
    </row>
    <row r="23" spans="1:17" ht="129.6" x14ac:dyDescent="0.3">
      <c r="A23" s="5">
        <v>21</v>
      </c>
      <c r="B23" s="12" t="s">
        <v>300</v>
      </c>
      <c r="C23" s="3" t="s">
        <v>677</v>
      </c>
      <c r="D23" s="3" t="s">
        <v>600</v>
      </c>
      <c r="E23" s="3" t="s">
        <v>677</v>
      </c>
      <c r="F23" s="64"/>
      <c r="G23" s="3" t="s">
        <v>108</v>
      </c>
      <c r="H23" s="3" t="s">
        <v>228</v>
      </c>
      <c r="I23" s="3" t="s">
        <v>109</v>
      </c>
      <c r="J23" s="3" t="s">
        <v>301</v>
      </c>
      <c r="K23" s="3" t="s">
        <v>128</v>
      </c>
      <c r="L23" s="3" t="s">
        <v>727</v>
      </c>
      <c r="M23" s="3" t="s">
        <v>302</v>
      </c>
      <c r="N23" s="3" t="s">
        <v>303</v>
      </c>
      <c r="O23" s="3" t="s">
        <v>304</v>
      </c>
      <c r="P23" s="3" t="s">
        <v>305</v>
      </c>
      <c r="Q23" s="3" t="s">
        <v>306</v>
      </c>
    </row>
    <row r="24" spans="1:17" ht="201.6" x14ac:dyDescent="0.3">
      <c r="A24" s="5">
        <v>22</v>
      </c>
      <c r="B24" s="12" t="s">
        <v>255</v>
      </c>
      <c r="C24" s="3" t="s">
        <v>678</v>
      </c>
      <c r="D24" s="3" t="s">
        <v>307</v>
      </c>
      <c r="E24" s="3" t="s">
        <v>746</v>
      </c>
      <c r="F24" s="64" t="s">
        <v>745</v>
      </c>
      <c r="G24" s="3" t="s">
        <v>108</v>
      </c>
      <c r="H24" s="3" t="s">
        <v>172</v>
      </c>
      <c r="I24" s="3" t="s">
        <v>109</v>
      </c>
      <c r="J24" s="3" t="s">
        <v>310</v>
      </c>
      <c r="K24" s="3" t="s">
        <v>128</v>
      </c>
      <c r="L24" s="3" t="s">
        <v>96</v>
      </c>
      <c r="M24" s="3" t="s">
        <v>308</v>
      </c>
      <c r="N24" s="3" t="s">
        <v>116</v>
      </c>
      <c r="O24" s="3" t="s">
        <v>650</v>
      </c>
      <c r="P24" s="3" t="s">
        <v>651</v>
      </c>
      <c r="Q24" s="3" t="s">
        <v>309</v>
      </c>
    </row>
    <row r="25" spans="1:17" ht="216" x14ac:dyDescent="0.3">
      <c r="A25" s="5">
        <v>23</v>
      </c>
      <c r="B25" s="12" t="s">
        <v>311</v>
      </c>
      <c r="C25" s="3" t="s">
        <v>679</v>
      </c>
      <c r="D25" s="3" t="s">
        <v>316</v>
      </c>
      <c r="E25" s="3" t="s">
        <v>747</v>
      </c>
      <c r="F25" s="64" t="s">
        <v>748</v>
      </c>
      <c r="G25" s="3" t="s">
        <v>108</v>
      </c>
      <c r="H25" s="3" t="s">
        <v>228</v>
      </c>
      <c r="I25" s="3" t="s">
        <v>157</v>
      </c>
      <c r="J25" s="3" t="s">
        <v>315</v>
      </c>
      <c r="K25" s="3" t="s">
        <v>238</v>
      </c>
      <c r="L25" s="3" t="s">
        <v>727</v>
      </c>
      <c r="M25" s="3" t="s">
        <v>318</v>
      </c>
      <c r="N25" s="3" t="s">
        <v>319</v>
      </c>
      <c r="O25" s="3" t="s">
        <v>320</v>
      </c>
      <c r="P25" s="3" t="s">
        <v>321</v>
      </c>
      <c r="Q25" s="3" t="s">
        <v>322</v>
      </c>
    </row>
    <row r="26" spans="1:17" ht="144" x14ac:dyDescent="0.3">
      <c r="A26" s="5">
        <v>24</v>
      </c>
      <c r="B26" s="12" t="s">
        <v>312</v>
      </c>
      <c r="C26" s="3" t="s">
        <v>680</v>
      </c>
      <c r="D26" s="3" t="s">
        <v>323</v>
      </c>
      <c r="E26" s="3" t="s">
        <v>680</v>
      </c>
      <c r="F26" s="64"/>
      <c r="G26" s="3" t="s">
        <v>108</v>
      </c>
      <c r="H26" s="3" t="s">
        <v>228</v>
      </c>
      <c r="I26" s="3" t="s">
        <v>157</v>
      </c>
      <c r="J26" s="3" t="s">
        <v>315</v>
      </c>
      <c r="K26" s="3" t="s">
        <v>238</v>
      </c>
      <c r="L26" s="3" t="s">
        <v>727</v>
      </c>
      <c r="M26" s="3" t="s">
        <v>324</v>
      </c>
      <c r="N26" s="3" t="s">
        <v>325</v>
      </c>
      <c r="O26" s="3" t="s">
        <v>326</v>
      </c>
      <c r="P26" s="3" t="s">
        <v>327</v>
      </c>
      <c r="Q26" s="3" t="s">
        <v>328</v>
      </c>
    </row>
    <row r="27" spans="1:17" ht="172.8" x14ac:dyDescent="0.3">
      <c r="A27" s="5">
        <v>25</v>
      </c>
      <c r="B27" s="12" t="s">
        <v>350</v>
      </c>
      <c r="C27" s="3" t="s">
        <v>681</v>
      </c>
      <c r="D27" s="3" t="s">
        <v>352</v>
      </c>
      <c r="E27" s="3" t="s">
        <v>681</v>
      </c>
      <c r="F27" s="64"/>
      <c r="G27" s="3" t="s">
        <v>108</v>
      </c>
      <c r="H27" s="3" t="s">
        <v>100</v>
      </c>
      <c r="I27" s="3" t="s">
        <v>109</v>
      </c>
      <c r="J27" s="3" t="s">
        <v>353</v>
      </c>
      <c r="K27" s="3" t="s">
        <v>102</v>
      </c>
      <c r="L27" s="3" t="s">
        <v>727</v>
      </c>
      <c r="M27" s="3" t="s">
        <v>354</v>
      </c>
      <c r="N27" s="3" t="s">
        <v>303</v>
      </c>
      <c r="O27" s="3" t="s">
        <v>355</v>
      </c>
      <c r="P27" s="3" t="s">
        <v>356</v>
      </c>
      <c r="Q27" s="3"/>
    </row>
    <row r="28" spans="1:17" ht="216" x14ac:dyDescent="0.3">
      <c r="A28" s="5">
        <v>26</v>
      </c>
      <c r="B28" s="12" t="s">
        <v>351</v>
      </c>
      <c r="C28" s="3" t="s">
        <v>682</v>
      </c>
      <c r="D28" s="3" t="s">
        <v>363</v>
      </c>
      <c r="E28" s="3" t="s">
        <v>750</v>
      </c>
      <c r="F28" s="64" t="s">
        <v>749</v>
      </c>
      <c r="G28" s="3" t="s">
        <v>108</v>
      </c>
      <c r="H28" s="3" t="s">
        <v>357</v>
      </c>
      <c r="I28" s="3" t="s">
        <v>109</v>
      </c>
      <c r="J28" s="3" t="s">
        <v>358</v>
      </c>
      <c r="K28" s="3" t="s">
        <v>102</v>
      </c>
      <c r="L28" s="3" t="s">
        <v>70</v>
      </c>
      <c r="M28" s="3" t="s">
        <v>359</v>
      </c>
      <c r="N28" s="3" t="s">
        <v>360</v>
      </c>
      <c r="O28" s="3" t="s">
        <v>361</v>
      </c>
      <c r="P28" s="3" t="s">
        <v>362</v>
      </c>
      <c r="Q28" s="3" t="s">
        <v>364</v>
      </c>
    </row>
    <row r="29" spans="1:17" ht="216" x14ac:dyDescent="0.3">
      <c r="A29" s="5">
        <v>27</v>
      </c>
      <c r="B29" s="12" t="s">
        <v>371</v>
      </c>
      <c r="C29" s="3" t="s">
        <v>683</v>
      </c>
      <c r="D29" s="3" t="s">
        <v>365</v>
      </c>
      <c r="E29" s="3" t="s">
        <v>752</v>
      </c>
      <c r="F29" s="64" t="s">
        <v>751</v>
      </c>
      <c r="G29" s="3" t="s">
        <v>108</v>
      </c>
      <c r="H29" s="3" t="s">
        <v>100</v>
      </c>
      <c r="I29" s="3" t="s">
        <v>109</v>
      </c>
      <c r="J29" s="3" t="s">
        <v>366</v>
      </c>
      <c r="K29" s="3" t="s">
        <v>128</v>
      </c>
      <c r="L29" s="3" t="s">
        <v>70</v>
      </c>
      <c r="M29" s="3" t="s">
        <v>367</v>
      </c>
      <c r="N29" s="3" t="s">
        <v>260</v>
      </c>
      <c r="O29" s="3" t="s">
        <v>368</v>
      </c>
      <c r="P29" s="3" t="s">
        <v>369</v>
      </c>
      <c r="Q29" s="3" t="s">
        <v>370</v>
      </c>
    </row>
    <row r="30" spans="1:17" ht="216" x14ac:dyDescent="0.3">
      <c r="A30" s="5">
        <v>28</v>
      </c>
      <c r="B30" s="12" t="s">
        <v>404</v>
      </c>
      <c r="C30" s="3" t="s">
        <v>684</v>
      </c>
      <c r="D30" s="3" t="s">
        <v>405</v>
      </c>
      <c r="E30" s="3" t="s">
        <v>754</v>
      </c>
      <c r="F30" s="63" t="s">
        <v>753</v>
      </c>
      <c r="G30" s="3" t="s">
        <v>108</v>
      </c>
      <c r="H30" s="3" t="s">
        <v>406</v>
      </c>
      <c r="I30" s="3" t="s">
        <v>109</v>
      </c>
      <c r="J30" s="3" t="s">
        <v>407</v>
      </c>
      <c r="K30" s="3" t="s">
        <v>128</v>
      </c>
      <c r="L30" s="3" t="s">
        <v>70</v>
      </c>
      <c r="M30" s="3" t="s">
        <v>411</v>
      </c>
      <c r="N30" s="3" t="s">
        <v>408</v>
      </c>
      <c r="O30" s="3" t="s">
        <v>409</v>
      </c>
      <c r="P30" s="3" t="s">
        <v>410</v>
      </c>
      <c r="Q30" s="3" t="s">
        <v>412</v>
      </c>
    </row>
    <row r="31" spans="1:17" ht="187.2" x14ac:dyDescent="0.3">
      <c r="A31" s="5">
        <v>29</v>
      </c>
      <c r="B31" s="12" t="s">
        <v>421</v>
      </c>
      <c r="C31" s="3" t="s">
        <v>685</v>
      </c>
      <c r="D31" s="3" t="s">
        <v>420</v>
      </c>
      <c r="E31" s="3" t="s">
        <v>756</v>
      </c>
      <c r="F31" s="64" t="s">
        <v>755</v>
      </c>
      <c r="G31" s="3" t="s">
        <v>108</v>
      </c>
      <c r="H31" s="3" t="s">
        <v>172</v>
      </c>
      <c r="I31" s="3" t="s">
        <v>109</v>
      </c>
      <c r="J31" s="3" t="s">
        <v>422</v>
      </c>
      <c r="K31" s="3" t="s">
        <v>128</v>
      </c>
      <c r="L31" s="3" t="s">
        <v>70</v>
      </c>
      <c r="M31" s="3" t="s">
        <v>423</v>
      </c>
      <c r="N31" s="3" t="s">
        <v>424</v>
      </c>
      <c r="O31" s="3" t="s">
        <v>425</v>
      </c>
      <c r="P31" s="3" t="s">
        <v>652</v>
      </c>
      <c r="Q31" s="3" t="s">
        <v>426</v>
      </c>
    </row>
    <row r="32" spans="1:17" ht="201.6" x14ac:dyDescent="0.3">
      <c r="A32" s="5">
        <v>30</v>
      </c>
      <c r="B32" s="12" t="s">
        <v>226</v>
      </c>
      <c r="C32" s="3" t="s">
        <v>686</v>
      </c>
      <c r="D32" s="3" t="s">
        <v>436</v>
      </c>
      <c r="E32" s="3" t="s">
        <v>757</v>
      </c>
      <c r="F32" s="64"/>
      <c r="G32" s="3" t="s">
        <v>108</v>
      </c>
      <c r="H32" s="3" t="s">
        <v>172</v>
      </c>
      <c r="I32" s="3" t="s">
        <v>109</v>
      </c>
      <c r="J32" s="3" t="s">
        <v>437</v>
      </c>
      <c r="K32" s="3" t="s">
        <v>128</v>
      </c>
      <c r="L32" s="3" t="s">
        <v>317</v>
      </c>
      <c r="M32" s="3" t="s">
        <v>438</v>
      </c>
      <c r="N32" s="3" t="s">
        <v>439</v>
      </c>
      <c r="O32" s="3" t="s">
        <v>440</v>
      </c>
      <c r="P32" s="3" t="s">
        <v>441</v>
      </c>
      <c r="Q32" s="3" t="s">
        <v>442</v>
      </c>
    </row>
    <row r="33" spans="1:17" ht="216" x14ac:dyDescent="0.3">
      <c r="A33" s="5">
        <v>31</v>
      </c>
      <c r="B33" s="11" t="s">
        <v>470</v>
      </c>
      <c r="C33" s="4" t="s">
        <v>687</v>
      </c>
      <c r="D33" s="3" t="s">
        <v>471</v>
      </c>
      <c r="E33" s="3" t="s">
        <v>759</v>
      </c>
      <c r="F33" s="63" t="s">
        <v>758</v>
      </c>
      <c r="G33" s="3" t="s">
        <v>108</v>
      </c>
      <c r="H33" s="3" t="s">
        <v>100</v>
      </c>
      <c r="I33" s="3" t="s">
        <v>109</v>
      </c>
      <c r="J33" s="3" t="s">
        <v>472</v>
      </c>
      <c r="K33" s="3" t="s">
        <v>174</v>
      </c>
      <c r="L33" s="3" t="s">
        <v>70</v>
      </c>
      <c r="M33" s="3" t="s">
        <v>474</v>
      </c>
      <c r="N33" s="3" t="s">
        <v>473</v>
      </c>
      <c r="O33" s="3" t="s">
        <v>475</v>
      </c>
      <c r="P33" s="3" t="s">
        <v>476</v>
      </c>
      <c r="Q33" s="3" t="s">
        <v>477</v>
      </c>
    </row>
    <row r="34" spans="1:17" ht="144" x14ac:dyDescent="0.3">
      <c r="A34" s="5">
        <v>32</v>
      </c>
      <c r="B34" s="12" t="s">
        <v>492</v>
      </c>
      <c r="C34" s="4" t="s">
        <v>688</v>
      </c>
      <c r="D34" s="3" t="s">
        <v>493</v>
      </c>
      <c r="E34" s="3" t="s">
        <v>761</v>
      </c>
      <c r="F34" s="64" t="s">
        <v>760</v>
      </c>
      <c r="G34" s="3" t="s">
        <v>108</v>
      </c>
      <c r="H34" s="3" t="s">
        <v>100</v>
      </c>
      <c r="I34" s="3" t="s">
        <v>109</v>
      </c>
      <c r="J34" s="3" t="s">
        <v>494</v>
      </c>
      <c r="K34" s="3" t="s">
        <v>128</v>
      </c>
      <c r="L34" s="3" t="s">
        <v>70</v>
      </c>
      <c r="M34" s="3" t="s">
        <v>495</v>
      </c>
      <c r="N34" s="3" t="s">
        <v>496</v>
      </c>
      <c r="O34" s="3" t="s">
        <v>497</v>
      </c>
      <c r="P34" s="3" t="s">
        <v>498</v>
      </c>
      <c r="Q34" s="3" t="s">
        <v>499</v>
      </c>
    </row>
    <row r="35" spans="1:17" ht="129.6" x14ac:dyDescent="0.3">
      <c r="A35" s="5">
        <v>33</v>
      </c>
      <c r="B35" s="12" t="s">
        <v>500</v>
      </c>
      <c r="C35" s="4" t="s">
        <v>689</v>
      </c>
      <c r="D35" s="3" t="s">
        <v>501</v>
      </c>
      <c r="E35" s="3" t="s">
        <v>763</v>
      </c>
      <c r="F35" s="64" t="s">
        <v>762</v>
      </c>
      <c r="G35" s="3" t="s">
        <v>108</v>
      </c>
      <c r="H35" s="3" t="s">
        <v>172</v>
      </c>
      <c r="I35" s="3" t="s">
        <v>109</v>
      </c>
      <c r="J35" s="3" t="s">
        <v>502</v>
      </c>
      <c r="K35" s="3" t="s">
        <v>503</v>
      </c>
      <c r="L35" s="3" t="s">
        <v>727</v>
      </c>
      <c r="M35" s="3" t="s">
        <v>504</v>
      </c>
      <c r="N35" s="3" t="s">
        <v>505</v>
      </c>
      <c r="O35" s="3" t="s">
        <v>506</v>
      </c>
      <c r="P35" s="3" t="s">
        <v>507</v>
      </c>
      <c r="Q35" s="3" t="s">
        <v>508</v>
      </c>
    </row>
    <row r="36" spans="1:17" ht="201.6" x14ac:dyDescent="0.3">
      <c r="A36" s="5">
        <v>34</v>
      </c>
      <c r="B36" s="12" t="s">
        <v>509</v>
      </c>
      <c r="C36" s="4" t="s">
        <v>690</v>
      </c>
      <c r="D36" s="3" t="s">
        <v>510</v>
      </c>
      <c r="E36" s="3" t="s">
        <v>765</v>
      </c>
      <c r="F36" s="3" t="s">
        <v>764</v>
      </c>
      <c r="G36" s="3" t="s">
        <v>108</v>
      </c>
      <c r="H36" s="3" t="s">
        <v>228</v>
      </c>
      <c r="I36" s="3" t="s">
        <v>109</v>
      </c>
      <c r="J36" s="3" t="s">
        <v>465</v>
      </c>
      <c r="K36" s="3" t="s">
        <v>511</v>
      </c>
      <c r="L36" s="3" t="s">
        <v>727</v>
      </c>
      <c r="M36" s="3" t="s">
        <v>512</v>
      </c>
      <c r="N36" s="3" t="s">
        <v>15</v>
      </c>
      <c r="O36" s="3" t="s">
        <v>513</v>
      </c>
      <c r="P36" s="3" t="s">
        <v>514</v>
      </c>
      <c r="Q36" s="3" t="s">
        <v>515</v>
      </c>
    </row>
    <row r="37" spans="1:17" ht="172.8" x14ac:dyDescent="0.3">
      <c r="A37" s="5">
        <v>35</v>
      </c>
      <c r="B37" s="12" t="s">
        <v>516</v>
      </c>
      <c r="C37" s="3" t="s">
        <v>691</v>
      </c>
      <c r="D37" s="3" t="s">
        <v>528</v>
      </c>
      <c r="E37" s="3" t="s">
        <v>767</v>
      </c>
      <c r="F37" s="63" t="s">
        <v>766</v>
      </c>
      <c r="G37" s="3" t="s">
        <v>108</v>
      </c>
      <c r="H37" s="3" t="s">
        <v>529</v>
      </c>
      <c r="I37" s="3" t="s">
        <v>109</v>
      </c>
      <c r="J37" s="3" t="s">
        <v>530</v>
      </c>
      <c r="K37" s="3" t="s">
        <v>174</v>
      </c>
      <c r="L37" s="3" t="s">
        <v>70</v>
      </c>
      <c r="M37" s="3" t="s">
        <v>531</v>
      </c>
      <c r="N37" s="3" t="s">
        <v>532</v>
      </c>
      <c r="O37" s="3" t="s">
        <v>533</v>
      </c>
      <c r="P37" s="3" t="s">
        <v>534</v>
      </c>
      <c r="Q37" s="3" t="s">
        <v>535</v>
      </c>
    </row>
    <row r="38" spans="1:17" ht="158.4" x14ac:dyDescent="0.3">
      <c r="A38" s="5">
        <v>36</v>
      </c>
      <c r="B38" s="11" t="s">
        <v>1</v>
      </c>
      <c r="C38" s="3" t="s">
        <v>692</v>
      </c>
      <c r="D38" s="3" t="s">
        <v>653</v>
      </c>
      <c r="E38" s="3" t="s">
        <v>769</v>
      </c>
      <c r="F38" s="64" t="s">
        <v>768</v>
      </c>
      <c r="G38" s="3" t="s">
        <v>89</v>
      </c>
      <c r="H38" s="3" t="s">
        <v>18</v>
      </c>
      <c r="I38" s="3" t="s">
        <v>90</v>
      </c>
      <c r="J38" s="3" t="s">
        <v>23</v>
      </c>
      <c r="K38" s="3" t="s">
        <v>91</v>
      </c>
      <c r="L38" s="3" t="s">
        <v>96</v>
      </c>
      <c r="M38" s="3" t="s">
        <v>93</v>
      </c>
      <c r="N38" s="3" t="s">
        <v>92</v>
      </c>
      <c r="O38" s="3" t="s">
        <v>654</v>
      </c>
      <c r="P38" s="3" t="s">
        <v>95</v>
      </c>
      <c r="Q38" s="3" t="s">
        <v>94</v>
      </c>
    </row>
    <row r="39" spans="1:17" ht="201.6" x14ac:dyDescent="0.3">
      <c r="A39" s="5">
        <v>37</v>
      </c>
      <c r="B39" s="11" t="s">
        <v>348</v>
      </c>
      <c r="C39" s="3" t="s">
        <v>693</v>
      </c>
      <c r="D39" s="3" t="s">
        <v>443</v>
      </c>
      <c r="E39" s="3" t="s">
        <v>772</v>
      </c>
      <c r="F39" s="64" t="s">
        <v>771</v>
      </c>
      <c r="G39" s="3" t="s">
        <v>89</v>
      </c>
      <c r="H39" s="3" t="s">
        <v>444</v>
      </c>
      <c r="I39" s="3" t="s">
        <v>109</v>
      </c>
      <c r="J39" s="3" t="s">
        <v>445</v>
      </c>
      <c r="K39" s="3" t="s">
        <v>128</v>
      </c>
      <c r="L39" s="3" t="s">
        <v>70</v>
      </c>
      <c r="M39" s="3" t="s">
        <v>446</v>
      </c>
      <c r="N39" s="3" t="s">
        <v>447</v>
      </c>
      <c r="O39" s="3" t="s">
        <v>448</v>
      </c>
      <c r="P39" s="3" t="s">
        <v>449</v>
      </c>
      <c r="Q39" s="3" t="s">
        <v>450</v>
      </c>
    </row>
    <row r="40" spans="1:17" ht="187.2" x14ac:dyDescent="0.3">
      <c r="A40" s="5">
        <v>38</v>
      </c>
      <c r="B40" s="11" t="s">
        <v>379</v>
      </c>
      <c r="C40" s="3" t="s">
        <v>694</v>
      </c>
      <c r="D40" s="3" t="s">
        <v>451</v>
      </c>
      <c r="E40" s="3" t="s">
        <v>774</v>
      </c>
      <c r="F40" s="64" t="s">
        <v>773</v>
      </c>
      <c r="G40" s="3" t="s">
        <v>89</v>
      </c>
      <c r="H40" s="3" t="s">
        <v>444</v>
      </c>
      <c r="I40" s="3" t="s">
        <v>109</v>
      </c>
      <c r="J40" s="3" t="s">
        <v>452</v>
      </c>
      <c r="K40" s="3" t="s">
        <v>274</v>
      </c>
      <c r="L40" s="3" t="s">
        <v>70</v>
      </c>
      <c r="M40" s="3" t="s">
        <v>453</v>
      </c>
      <c r="N40" s="3" t="s">
        <v>454</v>
      </c>
      <c r="O40" s="3" t="s">
        <v>455</v>
      </c>
      <c r="P40" s="3" t="s">
        <v>456</v>
      </c>
      <c r="Q40" s="3" t="s">
        <v>457</v>
      </c>
    </row>
    <row r="41" spans="1:17" ht="201.6" x14ac:dyDescent="0.3">
      <c r="A41" s="5">
        <v>39</v>
      </c>
      <c r="B41" s="11" t="s">
        <v>349</v>
      </c>
      <c r="C41" s="67" t="s">
        <v>695</v>
      </c>
      <c r="D41" s="3" t="s">
        <v>458</v>
      </c>
      <c r="E41" s="3" t="s">
        <v>776</v>
      </c>
      <c r="F41" s="64" t="s">
        <v>775</v>
      </c>
      <c r="G41" s="3" t="s">
        <v>89</v>
      </c>
      <c r="H41" s="3" t="s">
        <v>444</v>
      </c>
      <c r="I41" s="3" t="s">
        <v>109</v>
      </c>
      <c r="J41" s="3" t="s">
        <v>459</v>
      </c>
      <c r="K41" s="3" t="s">
        <v>274</v>
      </c>
      <c r="L41" s="3" t="s">
        <v>70</v>
      </c>
      <c r="M41" s="3" t="s">
        <v>460</v>
      </c>
      <c r="N41" s="3" t="s">
        <v>138</v>
      </c>
      <c r="O41" s="3" t="s">
        <v>448</v>
      </c>
      <c r="P41" s="3" t="s">
        <v>461</v>
      </c>
      <c r="Q41" s="3" t="s">
        <v>462</v>
      </c>
    </row>
    <row r="42" spans="1:17" ht="129.6" x14ac:dyDescent="0.3">
      <c r="A42" s="5">
        <v>40</v>
      </c>
      <c r="B42" s="12" t="s">
        <v>97</v>
      </c>
      <c r="C42" s="3" t="s">
        <v>696</v>
      </c>
      <c r="D42" s="3" t="s">
        <v>98</v>
      </c>
      <c r="E42" s="3" t="s">
        <v>778</v>
      </c>
      <c r="F42" s="63" t="s">
        <v>777</v>
      </c>
      <c r="G42" s="3" t="s">
        <v>99</v>
      </c>
      <c r="H42" s="3" t="s">
        <v>18</v>
      </c>
      <c r="I42" s="3" t="s">
        <v>101</v>
      </c>
      <c r="J42" s="3" t="s">
        <v>23</v>
      </c>
      <c r="K42" s="3" t="s">
        <v>102</v>
      </c>
      <c r="L42" s="3" t="s">
        <v>727</v>
      </c>
      <c r="M42" s="3" t="s">
        <v>103</v>
      </c>
      <c r="N42" s="3" t="s">
        <v>38</v>
      </c>
      <c r="O42" s="3" t="s">
        <v>104</v>
      </c>
      <c r="P42" s="3" t="s">
        <v>105</v>
      </c>
      <c r="Q42" s="3" t="s">
        <v>106</v>
      </c>
    </row>
    <row r="43" spans="1:17" ht="201.6" x14ac:dyDescent="0.3">
      <c r="A43" s="5">
        <v>41</v>
      </c>
      <c r="B43" s="11" t="s">
        <v>5</v>
      </c>
      <c r="C43" s="3" t="s">
        <v>697</v>
      </c>
      <c r="D43" s="3" t="s">
        <v>134</v>
      </c>
      <c r="E43" s="3" t="s">
        <v>780</v>
      </c>
      <c r="F43" s="64" t="s">
        <v>779</v>
      </c>
      <c r="G43" s="3" t="s">
        <v>99</v>
      </c>
      <c r="H43" s="3" t="s">
        <v>135</v>
      </c>
      <c r="I43" s="3" t="s">
        <v>136</v>
      </c>
      <c r="J43" s="3" t="s">
        <v>137</v>
      </c>
      <c r="K43" s="3" t="s">
        <v>102</v>
      </c>
      <c r="L43" s="3" t="s">
        <v>727</v>
      </c>
      <c r="M43" s="3" t="s">
        <v>139</v>
      </c>
      <c r="N43" s="3" t="s">
        <v>138</v>
      </c>
      <c r="O43" s="3" t="s">
        <v>140</v>
      </c>
      <c r="P43" s="3" t="s">
        <v>141</v>
      </c>
      <c r="Q43" s="3" t="s">
        <v>142</v>
      </c>
    </row>
    <row r="44" spans="1:17" ht="187.2" x14ac:dyDescent="0.3">
      <c r="A44" s="5">
        <v>42</v>
      </c>
      <c r="B44" s="11" t="s">
        <v>118</v>
      </c>
      <c r="C44" s="3" t="s">
        <v>698</v>
      </c>
      <c r="D44" s="3" t="s">
        <v>478</v>
      </c>
      <c r="E44" s="3" t="s">
        <v>782</v>
      </c>
      <c r="F44" s="63" t="s">
        <v>781</v>
      </c>
      <c r="G44" s="3" t="s">
        <v>99</v>
      </c>
      <c r="H44" s="3" t="s">
        <v>100</v>
      </c>
      <c r="I44" s="3" t="s">
        <v>109</v>
      </c>
      <c r="J44" s="3" t="s">
        <v>119</v>
      </c>
      <c r="K44" s="3" t="s">
        <v>102</v>
      </c>
      <c r="L44" s="3" t="s">
        <v>727</v>
      </c>
      <c r="M44" s="3" t="s">
        <v>120</v>
      </c>
      <c r="N44" s="3" t="s">
        <v>121</v>
      </c>
      <c r="O44" s="3" t="s">
        <v>122</v>
      </c>
      <c r="P44" s="3" t="s">
        <v>123</v>
      </c>
      <c r="Q44" s="3"/>
    </row>
    <row r="45" spans="1:17" ht="144" x14ac:dyDescent="0.3">
      <c r="A45" s="5">
        <v>43</v>
      </c>
      <c r="B45" s="11" t="s">
        <v>133</v>
      </c>
      <c r="C45" s="3" t="s">
        <v>699</v>
      </c>
      <c r="D45" s="3" t="s">
        <v>150</v>
      </c>
      <c r="E45" s="3" t="s">
        <v>784</v>
      </c>
      <c r="F45" s="63" t="s">
        <v>783</v>
      </c>
      <c r="G45" s="3" t="s">
        <v>99</v>
      </c>
      <c r="H45" s="3" t="s">
        <v>144</v>
      </c>
      <c r="I45" s="3" t="s">
        <v>109</v>
      </c>
      <c r="J45" s="3" t="s">
        <v>127</v>
      </c>
      <c r="K45" s="3" t="s">
        <v>128</v>
      </c>
      <c r="L45" s="3" t="s">
        <v>96</v>
      </c>
      <c r="M45" s="3" t="s">
        <v>145</v>
      </c>
      <c r="N45" s="3" t="s">
        <v>146</v>
      </c>
      <c r="O45" s="3" t="s">
        <v>147</v>
      </c>
      <c r="P45" s="3" t="s">
        <v>148</v>
      </c>
      <c r="Q45" s="3" t="s">
        <v>149</v>
      </c>
    </row>
    <row r="46" spans="1:17" ht="158.4" x14ac:dyDescent="0.3">
      <c r="A46" s="5">
        <v>44</v>
      </c>
      <c r="B46" s="11" t="s">
        <v>143</v>
      </c>
      <c r="C46" s="3" t="s">
        <v>700</v>
      </c>
      <c r="D46" s="3" t="s">
        <v>151</v>
      </c>
      <c r="E46" s="3" t="s">
        <v>786</v>
      </c>
      <c r="F46" s="64" t="s">
        <v>785</v>
      </c>
      <c r="G46" s="3" t="s">
        <v>99</v>
      </c>
      <c r="H46" s="3" t="s">
        <v>152</v>
      </c>
      <c r="I46" s="3" t="s">
        <v>157</v>
      </c>
      <c r="J46" s="3" t="s">
        <v>127</v>
      </c>
      <c r="K46" s="3" t="s">
        <v>128</v>
      </c>
      <c r="L46" s="3" t="s">
        <v>727</v>
      </c>
      <c r="M46" s="3" t="s">
        <v>153</v>
      </c>
      <c r="N46" s="3" t="s">
        <v>146</v>
      </c>
      <c r="O46" s="3" t="s">
        <v>154</v>
      </c>
      <c r="P46" s="3" t="s">
        <v>155</v>
      </c>
      <c r="Q46" s="3" t="s">
        <v>156</v>
      </c>
    </row>
    <row r="47" spans="1:17" ht="187.2" x14ac:dyDescent="0.3">
      <c r="A47" s="5">
        <v>45</v>
      </c>
      <c r="B47" s="12" t="s">
        <v>159</v>
      </c>
      <c r="C47" s="3" t="s">
        <v>701</v>
      </c>
      <c r="D47" s="3" t="s">
        <v>160</v>
      </c>
      <c r="E47" s="3" t="s">
        <v>701</v>
      </c>
      <c r="F47" s="64"/>
      <c r="G47" s="3" t="s">
        <v>99</v>
      </c>
      <c r="H47" s="3" t="s">
        <v>144</v>
      </c>
      <c r="I47" s="3" t="s">
        <v>157</v>
      </c>
      <c r="J47" s="3" t="s">
        <v>127</v>
      </c>
      <c r="K47" s="3" t="s">
        <v>128</v>
      </c>
      <c r="L47" s="3" t="s">
        <v>727</v>
      </c>
      <c r="M47" s="3" t="s">
        <v>161</v>
      </c>
      <c r="N47" s="3" t="s">
        <v>43</v>
      </c>
      <c r="O47" s="3" t="s">
        <v>162</v>
      </c>
      <c r="P47" s="3" t="s">
        <v>163</v>
      </c>
      <c r="Q47" s="3" t="s">
        <v>164</v>
      </c>
    </row>
    <row r="48" spans="1:17" ht="144" x14ac:dyDescent="0.3">
      <c r="A48" s="5">
        <v>46</v>
      </c>
      <c r="B48" s="11" t="s">
        <v>125</v>
      </c>
      <c r="C48" s="3" t="s">
        <v>702</v>
      </c>
      <c r="D48" s="3" t="s">
        <v>178</v>
      </c>
      <c r="E48" s="3" t="s">
        <v>702</v>
      </c>
      <c r="F48" s="64"/>
      <c r="G48" s="3" t="s">
        <v>99</v>
      </c>
      <c r="H48" s="3" t="s">
        <v>144</v>
      </c>
      <c r="I48" s="3" t="s">
        <v>109</v>
      </c>
      <c r="J48" s="3" t="s">
        <v>179</v>
      </c>
      <c r="K48" s="3" t="s">
        <v>180</v>
      </c>
      <c r="L48" s="3" t="s">
        <v>727</v>
      </c>
      <c r="M48" s="3" t="s">
        <v>181</v>
      </c>
      <c r="N48" s="3" t="s">
        <v>47</v>
      </c>
      <c r="O48" s="3" t="s">
        <v>182</v>
      </c>
      <c r="P48" s="3" t="s">
        <v>183</v>
      </c>
      <c r="Q48" s="3" t="s">
        <v>184</v>
      </c>
    </row>
    <row r="49" spans="1:17" ht="216" x14ac:dyDescent="0.3">
      <c r="A49" s="5">
        <v>47</v>
      </c>
      <c r="B49" s="11" t="s">
        <v>185</v>
      </c>
      <c r="C49" s="3" t="s">
        <v>703</v>
      </c>
      <c r="D49" s="3" t="s">
        <v>190</v>
      </c>
      <c r="E49" s="3" t="s">
        <v>788</v>
      </c>
      <c r="F49" s="64" t="s">
        <v>787</v>
      </c>
      <c r="G49" s="3" t="s">
        <v>99</v>
      </c>
      <c r="H49" s="3" t="s">
        <v>144</v>
      </c>
      <c r="I49" s="3" t="s">
        <v>109</v>
      </c>
      <c r="J49" s="3" t="s">
        <v>191</v>
      </c>
      <c r="K49" s="3" t="s">
        <v>192</v>
      </c>
      <c r="L49" s="3" t="s">
        <v>193</v>
      </c>
      <c r="M49" s="3" t="s">
        <v>194</v>
      </c>
      <c r="N49" s="3" t="s">
        <v>195</v>
      </c>
      <c r="O49" s="3" t="s">
        <v>196</v>
      </c>
      <c r="P49" s="3" t="s">
        <v>198</v>
      </c>
      <c r="Q49" s="3" t="s">
        <v>197</v>
      </c>
    </row>
    <row r="50" spans="1:17" ht="172.8" x14ac:dyDescent="0.3">
      <c r="A50" s="5">
        <v>48</v>
      </c>
      <c r="B50" s="11" t="s">
        <v>186</v>
      </c>
      <c r="C50" s="3" t="s">
        <v>670</v>
      </c>
      <c r="D50" s="3" t="s">
        <v>847</v>
      </c>
      <c r="E50" s="3" t="s">
        <v>789</v>
      </c>
      <c r="F50" s="64"/>
      <c r="G50" s="3" t="s">
        <v>99</v>
      </c>
      <c r="H50" s="3" t="s">
        <v>144</v>
      </c>
      <c r="I50" s="3" t="s">
        <v>109</v>
      </c>
      <c r="J50" s="3" t="s">
        <v>199</v>
      </c>
      <c r="K50" s="3" t="s">
        <v>200</v>
      </c>
      <c r="L50" s="3" t="s">
        <v>70</v>
      </c>
      <c r="M50" s="3" t="s">
        <v>202</v>
      </c>
      <c r="N50" s="3" t="s">
        <v>201</v>
      </c>
      <c r="O50" s="3" t="s">
        <v>240</v>
      </c>
      <c r="P50" s="3" t="s">
        <v>205</v>
      </c>
      <c r="Q50" s="3" t="s">
        <v>206</v>
      </c>
    </row>
    <row r="51" spans="1:17" ht="201.6" x14ac:dyDescent="0.3">
      <c r="A51" s="5">
        <v>49</v>
      </c>
      <c r="B51" s="12" t="s">
        <v>204</v>
      </c>
      <c r="C51" s="3" t="s">
        <v>704</v>
      </c>
      <c r="D51" s="3" t="s">
        <v>244</v>
      </c>
      <c r="E51" s="3" t="s">
        <v>791</v>
      </c>
      <c r="F51" s="63" t="s">
        <v>790</v>
      </c>
      <c r="G51" s="3" t="s">
        <v>99</v>
      </c>
      <c r="H51" s="3" t="s">
        <v>144</v>
      </c>
      <c r="I51" s="3" t="s">
        <v>245</v>
      </c>
      <c r="J51" s="3" t="s">
        <v>246</v>
      </c>
      <c r="K51" s="3" t="s">
        <v>247</v>
      </c>
      <c r="L51" s="3" t="s">
        <v>727</v>
      </c>
      <c r="M51" s="3" t="s">
        <v>249</v>
      </c>
      <c r="N51" s="3" t="s">
        <v>248</v>
      </c>
      <c r="O51" s="3" t="s">
        <v>250</v>
      </c>
      <c r="P51" s="3" t="s">
        <v>251</v>
      </c>
      <c r="Q51" s="3" t="s">
        <v>252</v>
      </c>
    </row>
    <row r="52" spans="1:17" ht="201.6" x14ac:dyDescent="0.3">
      <c r="A52" s="5">
        <v>50</v>
      </c>
      <c r="B52" s="12" t="s">
        <v>188</v>
      </c>
      <c r="C52" s="3" t="s">
        <v>705</v>
      </c>
      <c r="D52" s="3" t="s">
        <v>207</v>
      </c>
      <c r="E52" s="3" t="s">
        <v>804</v>
      </c>
      <c r="F52" s="64" t="s">
        <v>801</v>
      </c>
      <c r="G52" s="3" t="s">
        <v>99</v>
      </c>
      <c r="H52" s="3" t="s">
        <v>144</v>
      </c>
      <c r="I52" s="3" t="s">
        <v>157</v>
      </c>
      <c r="J52" s="3" t="s">
        <v>208</v>
      </c>
      <c r="K52" s="3" t="s">
        <v>209</v>
      </c>
      <c r="L52" s="3" t="s">
        <v>727</v>
      </c>
      <c r="M52" s="3" t="s">
        <v>161</v>
      </c>
      <c r="N52" s="3" t="s">
        <v>43</v>
      </c>
      <c r="O52" s="3" t="s">
        <v>210</v>
      </c>
      <c r="P52" s="3" t="s">
        <v>211</v>
      </c>
      <c r="Q52" s="3" t="s">
        <v>212</v>
      </c>
    </row>
    <row r="53" spans="1:17" ht="216" x14ac:dyDescent="0.3">
      <c r="A53" s="5">
        <v>51</v>
      </c>
      <c r="B53" s="12" t="s">
        <v>187</v>
      </c>
      <c r="C53" s="3" t="s">
        <v>706</v>
      </c>
      <c r="D53" s="3" t="s">
        <v>655</v>
      </c>
      <c r="E53" s="3" t="s">
        <v>803</v>
      </c>
      <c r="F53" s="64" t="s">
        <v>802</v>
      </c>
      <c r="G53" s="3" t="s">
        <v>99</v>
      </c>
      <c r="H53" s="3" t="s">
        <v>144</v>
      </c>
      <c r="I53" s="3" t="s">
        <v>157</v>
      </c>
      <c r="J53" s="3" t="s">
        <v>220</v>
      </c>
      <c r="K53" s="3" t="s">
        <v>221</v>
      </c>
      <c r="L53" s="3" t="s">
        <v>70</v>
      </c>
      <c r="M53" s="3" t="s">
        <v>222</v>
      </c>
      <c r="N53" s="3" t="s">
        <v>39</v>
      </c>
      <c r="O53" s="3" t="s">
        <v>223</v>
      </c>
      <c r="P53" s="3" t="s">
        <v>224</v>
      </c>
      <c r="Q53" s="3" t="s">
        <v>225</v>
      </c>
    </row>
    <row r="54" spans="1:17" ht="201.6" x14ac:dyDescent="0.3">
      <c r="A54" s="5">
        <v>52</v>
      </c>
      <c r="B54" s="12" t="s">
        <v>253</v>
      </c>
      <c r="C54" s="3" t="s">
        <v>707</v>
      </c>
      <c r="D54" s="3" t="s">
        <v>256</v>
      </c>
      <c r="E54" s="3" t="s">
        <v>257</v>
      </c>
      <c r="F54" s="64"/>
      <c r="G54" s="3" t="s">
        <v>99</v>
      </c>
      <c r="H54" s="3" t="s">
        <v>144</v>
      </c>
      <c r="I54" s="3" t="s">
        <v>157</v>
      </c>
      <c r="J54" s="3" t="s">
        <v>258</v>
      </c>
      <c r="K54" s="3" t="s">
        <v>128</v>
      </c>
      <c r="L54" s="3" t="s">
        <v>70</v>
      </c>
      <c r="M54" s="3" t="s">
        <v>259</v>
      </c>
      <c r="N54" s="3" t="s">
        <v>260</v>
      </c>
      <c r="O54" s="3" t="s">
        <v>261</v>
      </c>
      <c r="P54" s="3" t="s">
        <v>262</v>
      </c>
      <c r="Q54" s="3" t="s">
        <v>263</v>
      </c>
    </row>
    <row r="55" spans="1:17" ht="172.8" x14ac:dyDescent="0.3">
      <c r="A55" s="5">
        <v>53</v>
      </c>
      <c r="B55" s="12" t="s">
        <v>378</v>
      </c>
      <c r="C55" s="3" t="s">
        <v>708</v>
      </c>
      <c r="D55" s="3" t="s">
        <v>591</v>
      </c>
      <c r="E55" s="3" t="s">
        <v>708</v>
      </c>
      <c r="F55" s="64"/>
      <c r="G55" s="3" t="s">
        <v>99</v>
      </c>
      <c r="H55" s="3" t="s">
        <v>144</v>
      </c>
      <c r="I55" s="3" t="s">
        <v>157</v>
      </c>
      <c r="J55" s="3" t="s">
        <v>372</v>
      </c>
      <c r="K55" s="3" t="s">
        <v>373</v>
      </c>
      <c r="L55" s="3" t="s">
        <v>727</v>
      </c>
      <c r="M55" s="3" t="s">
        <v>374</v>
      </c>
      <c r="N55" s="3" t="s">
        <v>116</v>
      </c>
      <c r="O55" s="3" t="s">
        <v>375</v>
      </c>
      <c r="P55" s="3" t="s">
        <v>376</v>
      </c>
      <c r="Q55" s="3" t="s">
        <v>377</v>
      </c>
    </row>
    <row r="56" spans="1:17" ht="187.2" x14ac:dyDescent="0.3">
      <c r="A56" s="5">
        <v>54</v>
      </c>
      <c r="B56" s="12" t="s">
        <v>390</v>
      </c>
      <c r="C56" s="3" t="s">
        <v>709</v>
      </c>
      <c r="D56" s="3" t="s">
        <v>391</v>
      </c>
      <c r="E56" s="3" t="s">
        <v>805</v>
      </c>
      <c r="F56" s="3"/>
      <c r="G56" s="3" t="s">
        <v>99</v>
      </c>
      <c r="H56" s="3" t="s">
        <v>384</v>
      </c>
      <c r="I56" s="3" t="s">
        <v>157</v>
      </c>
      <c r="J56" s="3" t="s">
        <v>392</v>
      </c>
      <c r="K56" s="3" t="s">
        <v>102</v>
      </c>
      <c r="L56" s="3" t="s">
        <v>727</v>
      </c>
      <c r="M56" s="3" t="s">
        <v>393</v>
      </c>
      <c r="N56" s="3" t="s">
        <v>248</v>
      </c>
      <c r="O56" s="3" t="s">
        <v>394</v>
      </c>
      <c r="P56" s="3" t="s">
        <v>395</v>
      </c>
      <c r="Q56" s="3" t="s">
        <v>396</v>
      </c>
    </row>
    <row r="57" spans="1:17" ht="158.4" x14ac:dyDescent="0.3">
      <c r="A57" s="5">
        <v>55</v>
      </c>
      <c r="B57" s="11" t="s">
        <v>3</v>
      </c>
      <c r="C57" s="3" t="s">
        <v>710</v>
      </c>
      <c r="D57" s="3" t="s">
        <v>646</v>
      </c>
      <c r="E57" s="3" t="s">
        <v>807</v>
      </c>
      <c r="F57" s="64" t="s">
        <v>806</v>
      </c>
      <c r="G57" s="3" t="s">
        <v>99</v>
      </c>
      <c r="H57" s="3" t="s">
        <v>100</v>
      </c>
      <c r="I57" s="3" t="s">
        <v>109</v>
      </c>
      <c r="J57" s="3" t="s">
        <v>110</v>
      </c>
      <c r="K57" s="3" t="s">
        <v>102</v>
      </c>
      <c r="L57" s="3" t="s">
        <v>727</v>
      </c>
      <c r="M57" s="3" t="s">
        <v>117</v>
      </c>
      <c r="N57" s="3" t="s">
        <v>116</v>
      </c>
      <c r="O57" s="3" t="s">
        <v>656</v>
      </c>
      <c r="P57" s="3" t="s">
        <v>647</v>
      </c>
      <c r="Q57" s="3" t="s">
        <v>115</v>
      </c>
    </row>
    <row r="58" spans="1:17" ht="158.4" x14ac:dyDescent="0.3">
      <c r="A58" s="5">
        <v>56</v>
      </c>
      <c r="B58" s="11" t="s">
        <v>463</v>
      </c>
      <c r="C58" s="21" t="s">
        <v>711</v>
      </c>
      <c r="D58" s="3" t="s">
        <v>464</v>
      </c>
      <c r="E58" s="3" t="s">
        <v>809</v>
      </c>
      <c r="F58" s="64" t="s">
        <v>808</v>
      </c>
      <c r="G58" s="3" t="s">
        <v>99</v>
      </c>
      <c r="H58" s="3" t="s">
        <v>144</v>
      </c>
      <c r="I58" s="3" t="s">
        <v>157</v>
      </c>
      <c r="J58" s="3" t="s">
        <v>465</v>
      </c>
      <c r="K58" s="3" t="s">
        <v>174</v>
      </c>
      <c r="L58" s="3" t="s">
        <v>317</v>
      </c>
      <c r="M58" s="3" t="s">
        <v>466</v>
      </c>
      <c r="N58" s="3" t="s">
        <v>116</v>
      </c>
      <c r="O58" s="3" t="s">
        <v>467</v>
      </c>
      <c r="P58" s="3" t="s">
        <v>468</v>
      </c>
      <c r="Q58" s="3" t="s">
        <v>469</v>
      </c>
    </row>
    <row r="59" spans="1:17" ht="158.4" x14ac:dyDescent="0.3">
      <c r="A59" s="5">
        <v>57</v>
      </c>
      <c r="B59" s="11" t="s">
        <v>479</v>
      </c>
      <c r="C59" s="4" t="s">
        <v>712</v>
      </c>
      <c r="D59" s="3" t="s">
        <v>480</v>
      </c>
      <c r="E59" s="3" t="s">
        <v>810</v>
      </c>
      <c r="F59" s="64" t="s">
        <v>811</v>
      </c>
      <c r="G59" s="3" t="s">
        <v>99</v>
      </c>
      <c r="H59" s="3" t="s">
        <v>384</v>
      </c>
      <c r="I59" s="3" t="s">
        <v>157</v>
      </c>
      <c r="J59" s="3" t="s">
        <v>481</v>
      </c>
      <c r="K59" s="3" t="s">
        <v>174</v>
      </c>
      <c r="L59" s="3" t="s">
        <v>70</v>
      </c>
      <c r="M59" s="3" t="s">
        <v>482</v>
      </c>
      <c r="N59" s="3" t="s">
        <v>473</v>
      </c>
      <c r="O59" s="3" t="s">
        <v>483</v>
      </c>
      <c r="P59" s="3" t="s">
        <v>484</v>
      </c>
      <c r="Q59" s="3" t="s">
        <v>485</v>
      </c>
    </row>
    <row r="60" spans="1:17" ht="187.2" x14ac:dyDescent="0.3">
      <c r="A60" s="5">
        <v>58</v>
      </c>
      <c r="B60" s="11" t="s">
        <v>486</v>
      </c>
      <c r="C60" s="17" t="s">
        <v>713</v>
      </c>
      <c r="D60" s="3" t="s">
        <v>645</v>
      </c>
      <c r="E60" s="17" t="s">
        <v>713</v>
      </c>
      <c r="F60" s="64"/>
      <c r="G60" s="3" t="s">
        <v>99</v>
      </c>
      <c r="H60" s="3" t="s">
        <v>384</v>
      </c>
      <c r="I60" s="3" t="s">
        <v>157</v>
      </c>
      <c r="J60" s="3" t="s">
        <v>487</v>
      </c>
      <c r="K60" s="3" t="s">
        <v>128</v>
      </c>
      <c r="L60" s="3" t="s">
        <v>727</v>
      </c>
      <c r="M60" s="3" t="s">
        <v>488</v>
      </c>
      <c r="N60" s="3" t="s">
        <v>121</v>
      </c>
      <c r="O60" s="3" t="s">
        <v>489</v>
      </c>
      <c r="P60" s="3" t="s">
        <v>490</v>
      </c>
      <c r="Q60" s="3" t="s">
        <v>491</v>
      </c>
    </row>
    <row r="61" spans="1:17" ht="158.4" x14ac:dyDescent="0.3">
      <c r="A61" s="5">
        <v>59</v>
      </c>
      <c r="B61" s="12" t="s">
        <v>254</v>
      </c>
      <c r="C61" s="3" t="s">
        <v>714</v>
      </c>
      <c r="D61" s="3" t="s">
        <v>264</v>
      </c>
      <c r="E61" s="3" t="s">
        <v>813</v>
      </c>
      <c r="F61" s="63" t="s">
        <v>812</v>
      </c>
      <c r="G61" s="3" t="s">
        <v>345</v>
      </c>
      <c r="H61" s="3" t="s">
        <v>144</v>
      </c>
      <c r="I61" s="3" t="s">
        <v>157</v>
      </c>
      <c r="J61" s="3" t="s">
        <v>265</v>
      </c>
      <c r="K61" s="3" t="s">
        <v>128</v>
      </c>
      <c r="L61" s="3" t="s">
        <v>96</v>
      </c>
      <c r="M61" s="3" t="s">
        <v>266</v>
      </c>
      <c r="N61" s="3" t="s">
        <v>260</v>
      </c>
      <c r="O61" s="3" t="s">
        <v>267</v>
      </c>
      <c r="P61" s="3" t="s">
        <v>268</v>
      </c>
      <c r="Q61" s="3" t="s">
        <v>269</v>
      </c>
    </row>
    <row r="62" spans="1:17" ht="144" x14ac:dyDescent="0.3">
      <c r="A62" s="5">
        <v>60</v>
      </c>
      <c r="B62" s="12" t="s">
        <v>622</v>
      </c>
      <c r="C62" s="3" t="s">
        <v>715</v>
      </c>
      <c r="D62" s="3" t="s">
        <v>523</v>
      </c>
      <c r="E62" s="3" t="s">
        <v>815</v>
      </c>
      <c r="F62" s="64" t="s">
        <v>814</v>
      </c>
      <c r="G62" s="3" t="s">
        <v>345</v>
      </c>
      <c r="H62" s="3" t="s">
        <v>384</v>
      </c>
      <c r="I62" s="3" t="s">
        <v>157</v>
      </c>
      <c r="J62" s="3" t="s">
        <v>397</v>
      </c>
      <c r="K62" s="3" t="s">
        <v>22</v>
      </c>
      <c r="L62" s="3" t="s">
        <v>70</v>
      </c>
      <c r="M62" s="3" t="s">
        <v>399</v>
      </c>
      <c r="N62" s="3" t="s">
        <v>398</v>
      </c>
      <c r="O62" s="3" t="s">
        <v>400</v>
      </c>
      <c r="P62" s="3" t="s">
        <v>401</v>
      </c>
      <c r="Q62" s="3" t="s">
        <v>402</v>
      </c>
    </row>
    <row r="63" spans="1:17" ht="129.6" x14ac:dyDescent="0.3">
      <c r="A63" s="5">
        <v>61</v>
      </c>
      <c r="B63" s="12" t="s">
        <v>517</v>
      </c>
      <c r="C63" s="4" t="s">
        <v>716</v>
      </c>
      <c r="D63" s="3" t="s">
        <v>518</v>
      </c>
      <c r="E63" s="3" t="s">
        <v>817</v>
      </c>
      <c r="F63" s="63" t="s">
        <v>816</v>
      </c>
      <c r="G63" s="3" t="s">
        <v>345</v>
      </c>
      <c r="H63" s="3" t="s">
        <v>144</v>
      </c>
      <c r="I63" s="3" t="s">
        <v>109</v>
      </c>
      <c r="J63" s="3" t="s">
        <v>519</v>
      </c>
      <c r="K63" s="3" t="s">
        <v>128</v>
      </c>
      <c r="L63" s="3" t="s">
        <v>727</v>
      </c>
      <c r="M63" s="3" t="s">
        <v>202</v>
      </c>
      <c r="N63" s="3" t="s">
        <v>520</v>
      </c>
      <c r="O63" s="3" t="s">
        <v>521</v>
      </c>
      <c r="P63" s="3" t="s">
        <v>522</v>
      </c>
      <c r="Q63" s="3"/>
    </row>
    <row r="64" spans="1:17" ht="187.2" x14ac:dyDescent="0.3">
      <c r="A64" s="5">
        <v>62</v>
      </c>
      <c r="B64" s="12" t="s">
        <v>524</v>
      </c>
      <c r="C64" s="3" t="s">
        <v>717</v>
      </c>
      <c r="D64" s="3" t="s">
        <v>536</v>
      </c>
      <c r="E64" s="3" t="s">
        <v>819</v>
      </c>
      <c r="F64" s="63" t="s">
        <v>818</v>
      </c>
      <c r="G64" s="3" t="s">
        <v>345</v>
      </c>
      <c r="H64" s="3" t="s">
        <v>537</v>
      </c>
      <c r="I64" s="3" t="s">
        <v>157</v>
      </c>
      <c r="J64" s="3" t="s">
        <v>538</v>
      </c>
      <c r="K64" s="3" t="s">
        <v>128</v>
      </c>
      <c r="L64" s="3" t="s">
        <v>70</v>
      </c>
      <c r="M64" s="3" t="s">
        <v>539</v>
      </c>
      <c r="N64" s="3" t="s">
        <v>38</v>
      </c>
      <c r="O64" s="3" t="s">
        <v>540</v>
      </c>
      <c r="P64" s="3" t="s">
        <v>542</v>
      </c>
      <c r="Q64" s="3" t="s">
        <v>543</v>
      </c>
    </row>
    <row r="65" spans="1:17" ht="124.8" customHeight="1" x14ac:dyDescent="0.3">
      <c r="A65" s="5">
        <v>63</v>
      </c>
      <c r="B65" s="12" t="s">
        <v>525</v>
      </c>
      <c r="C65" s="3" t="s">
        <v>718</v>
      </c>
      <c r="D65" s="3" t="s">
        <v>544</v>
      </c>
      <c r="E65" s="3" t="s">
        <v>820</v>
      </c>
      <c r="F65" s="64"/>
      <c r="G65" s="3" t="s">
        <v>345</v>
      </c>
      <c r="H65" s="3" t="s">
        <v>384</v>
      </c>
      <c r="I65" s="3" t="s">
        <v>157</v>
      </c>
      <c r="J65" s="3" t="s">
        <v>538</v>
      </c>
      <c r="K65" s="3" t="s">
        <v>128</v>
      </c>
      <c r="L65" s="3" t="s">
        <v>70</v>
      </c>
      <c r="M65" s="3" t="s">
        <v>202</v>
      </c>
      <c r="N65" s="3" t="s">
        <v>545</v>
      </c>
      <c r="O65" s="3" t="s">
        <v>546</v>
      </c>
      <c r="P65" s="3" t="s">
        <v>547</v>
      </c>
      <c r="Q65" s="3" t="s">
        <v>548</v>
      </c>
    </row>
    <row r="66" spans="1:17" ht="129.6" x14ac:dyDescent="0.3">
      <c r="A66" s="5">
        <v>64</v>
      </c>
      <c r="B66" s="12" t="s">
        <v>380</v>
      </c>
      <c r="C66" s="3" t="s">
        <v>719</v>
      </c>
      <c r="D66" s="3" t="s">
        <v>549</v>
      </c>
      <c r="E66" s="3" t="s">
        <v>822</v>
      </c>
      <c r="F66" s="63" t="s">
        <v>821</v>
      </c>
      <c r="G66" s="3" t="s">
        <v>345</v>
      </c>
      <c r="H66" s="3" t="s">
        <v>550</v>
      </c>
      <c r="I66" s="3" t="s">
        <v>157</v>
      </c>
      <c r="J66" s="3" t="s">
        <v>538</v>
      </c>
      <c r="K66" s="3" t="s">
        <v>128</v>
      </c>
      <c r="L66" s="3" t="s">
        <v>70</v>
      </c>
      <c r="M66" s="3" t="s">
        <v>551</v>
      </c>
      <c r="N66" s="3" t="s">
        <v>505</v>
      </c>
      <c r="O66" s="3" t="s">
        <v>552</v>
      </c>
      <c r="P66" s="3" t="s">
        <v>553</v>
      </c>
      <c r="Q66" s="3" t="s">
        <v>554</v>
      </c>
    </row>
    <row r="67" spans="1:17" ht="144" x14ac:dyDescent="0.3">
      <c r="A67" s="5">
        <v>65</v>
      </c>
      <c r="B67" s="12" t="s">
        <v>313</v>
      </c>
      <c r="C67" s="3" t="s">
        <v>720</v>
      </c>
      <c r="D67" s="3" t="s">
        <v>329</v>
      </c>
      <c r="E67" s="3" t="s">
        <v>824</v>
      </c>
      <c r="F67" s="64" t="s">
        <v>823</v>
      </c>
      <c r="G67" s="3" t="s">
        <v>330</v>
      </c>
      <c r="H67" s="3" t="s">
        <v>331</v>
      </c>
      <c r="I67" s="3" t="s">
        <v>332</v>
      </c>
      <c r="J67" s="3" t="s">
        <v>333</v>
      </c>
      <c r="K67" s="3" t="s">
        <v>334</v>
      </c>
      <c r="L67" s="3" t="s">
        <v>727</v>
      </c>
      <c r="M67" s="3" t="s">
        <v>335</v>
      </c>
      <c r="N67" s="3" t="s">
        <v>303</v>
      </c>
      <c r="O67" s="3" t="s">
        <v>336</v>
      </c>
      <c r="P67" s="3" t="s">
        <v>337</v>
      </c>
      <c r="Q67" s="3"/>
    </row>
    <row r="68" spans="1:17" s="16" customFormat="1" ht="115.2" x14ac:dyDescent="0.3">
      <c r="A68" s="5">
        <v>66</v>
      </c>
      <c r="B68" s="12" t="s">
        <v>314</v>
      </c>
      <c r="C68" s="3" t="s">
        <v>720</v>
      </c>
      <c r="D68" s="3" t="s">
        <v>338</v>
      </c>
      <c r="E68" s="3" t="s">
        <v>826</v>
      </c>
      <c r="F68" s="63" t="s">
        <v>825</v>
      </c>
      <c r="G68" s="3" t="s">
        <v>330</v>
      </c>
      <c r="H68" s="3" t="s">
        <v>172</v>
      </c>
      <c r="I68" s="3" t="s">
        <v>157</v>
      </c>
      <c r="J68" s="3" t="s">
        <v>333</v>
      </c>
      <c r="K68" s="3" t="s">
        <v>102</v>
      </c>
      <c r="L68" s="3" t="s">
        <v>727</v>
      </c>
      <c r="M68" s="3" t="s">
        <v>340</v>
      </c>
      <c r="N68" s="3" t="s">
        <v>341</v>
      </c>
      <c r="O68" s="3" t="s">
        <v>342</v>
      </c>
      <c r="P68" s="3" t="s">
        <v>343</v>
      </c>
      <c r="Q68" s="3" t="s">
        <v>344</v>
      </c>
    </row>
    <row r="69" spans="1:17" s="16" customFormat="1" ht="158.4" x14ac:dyDescent="0.3">
      <c r="A69" s="5">
        <v>67</v>
      </c>
      <c r="B69" s="12" t="s">
        <v>381</v>
      </c>
      <c r="C69" s="3" t="s">
        <v>721</v>
      </c>
      <c r="D69" s="3" t="s">
        <v>383</v>
      </c>
      <c r="E69" s="3" t="s">
        <v>828</v>
      </c>
      <c r="F69" s="64" t="s">
        <v>827</v>
      </c>
      <c r="G69" s="3" t="s">
        <v>330</v>
      </c>
      <c r="H69" s="3" t="s">
        <v>384</v>
      </c>
      <c r="I69" s="3" t="s">
        <v>157</v>
      </c>
      <c r="J69" s="3" t="s">
        <v>382</v>
      </c>
      <c r="K69" s="3" t="s">
        <v>102</v>
      </c>
      <c r="L69" s="3" t="s">
        <v>727</v>
      </c>
      <c r="M69" s="3" t="s">
        <v>385</v>
      </c>
      <c r="N69" s="3" t="s">
        <v>248</v>
      </c>
      <c r="O69" s="3" t="s">
        <v>386</v>
      </c>
      <c r="P69" s="3" t="s">
        <v>387</v>
      </c>
      <c r="Q69" s="3" t="s">
        <v>388</v>
      </c>
    </row>
    <row r="70" spans="1:17" s="16" customFormat="1" ht="129.6" x14ac:dyDescent="0.3">
      <c r="A70" s="5">
        <v>68</v>
      </c>
      <c r="B70" s="12" t="s">
        <v>339</v>
      </c>
      <c r="C70" s="3" t="s">
        <v>722</v>
      </c>
      <c r="D70" s="3" t="s">
        <v>413</v>
      </c>
      <c r="E70" s="3" t="s">
        <v>831</v>
      </c>
      <c r="F70" s="63" t="s">
        <v>829</v>
      </c>
      <c r="G70" s="3" t="s">
        <v>330</v>
      </c>
      <c r="H70" s="3" t="s">
        <v>384</v>
      </c>
      <c r="I70" s="3" t="s">
        <v>332</v>
      </c>
      <c r="J70" s="3" t="s">
        <v>414</v>
      </c>
      <c r="K70" s="3" t="s">
        <v>215</v>
      </c>
      <c r="L70" s="3" t="s">
        <v>70</v>
      </c>
      <c r="M70" s="3" t="s">
        <v>415</v>
      </c>
      <c r="N70" s="3" t="s">
        <v>416</v>
      </c>
      <c r="O70" s="3" t="s">
        <v>417</v>
      </c>
      <c r="P70" s="3" t="s">
        <v>418</v>
      </c>
      <c r="Q70" s="3" t="s">
        <v>419</v>
      </c>
    </row>
    <row r="71" spans="1:17" s="16" customFormat="1" ht="158.4" x14ac:dyDescent="0.3">
      <c r="A71" s="5">
        <v>69</v>
      </c>
      <c r="B71" s="12" t="s">
        <v>428</v>
      </c>
      <c r="C71" s="3" t="s">
        <v>723</v>
      </c>
      <c r="D71" s="3" t="s">
        <v>427</v>
      </c>
      <c r="E71" s="3" t="s">
        <v>832</v>
      </c>
      <c r="F71" s="63" t="s">
        <v>830</v>
      </c>
      <c r="G71" s="3" t="s">
        <v>330</v>
      </c>
      <c r="H71" s="3" t="s">
        <v>384</v>
      </c>
      <c r="I71" s="3" t="s">
        <v>157</v>
      </c>
      <c r="J71" s="3" t="s">
        <v>429</v>
      </c>
      <c r="K71" s="3" t="s">
        <v>430</v>
      </c>
      <c r="L71" s="3" t="s">
        <v>70</v>
      </c>
      <c r="M71" s="3" t="s">
        <v>431</v>
      </c>
      <c r="N71" s="3" t="s">
        <v>432</v>
      </c>
      <c r="O71" s="3" t="s">
        <v>433</v>
      </c>
      <c r="P71" s="3" t="s">
        <v>434</v>
      </c>
      <c r="Q71" s="3" t="s">
        <v>435</v>
      </c>
    </row>
    <row r="72" spans="1:17" s="16" customFormat="1" ht="72" x14ac:dyDescent="0.3">
      <c r="A72" s="5">
        <v>70</v>
      </c>
      <c r="B72" s="57" t="s">
        <v>589</v>
      </c>
      <c r="C72" s="4" t="s">
        <v>724</v>
      </c>
      <c r="D72" s="4"/>
      <c r="E72" s="22"/>
      <c r="F72" s="63" t="s">
        <v>590</v>
      </c>
      <c r="G72" s="4" t="s">
        <v>330</v>
      </c>
      <c r="H72" s="4"/>
      <c r="I72" s="4"/>
      <c r="J72" s="4"/>
      <c r="K72" s="4"/>
      <c r="L72" s="4"/>
      <c r="M72" s="4"/>
      <c r="N72" s="4"/>
      <c r="O72" s="4"/>
      <c r="P72" s="4"/>
      <c r="Q72" s="4"/>
    </row>
    <row r="73" spans="1:17" s="16" customFormat="1" ht="28.8" x14ac:dyDescent="0.3">
      <c r="A73" s="5">
        <v>71</v>
      </c>
      <c r="B73" s="57" t="s">
        <v>579</v>
      </c>
      <c r="C73" s="4" t="s">
        <v>556</v>
      </c>
      <c r="D73" s="3"/>
      <c r="E73" s="3"/>
      <c r="F73" s="64"/>
      <c r="G73" s="3" t="s">
        <v>346</v>
      </c>
      <c r="H73" s="3"/>
      <c r="I73" s="3"/>
      <c r="J73" s="3"/>
      <c r="K73" s="3"/>
      <c r="L73" s="3"/>
      <c r="M73" s="3"/>
      <c r="N73" s="3"/>
      <c r="O73" s="3"/>
      <c r="P73" s="3"/>
      <c r="Q73" s="3"/>
    </row>
    <row r="74" spans="1:17" s="16" customFormat="1" ht="43.2" x14ac:dyDescent="0.3">
      <c r="A74" s="5">
        <v>72</v>
      </c>
      <c r="B74" s="57" t="s">
        <v>578</v>
      </c>
      <c r="C74" s="3" t="s">
        <v>576</v>
      </c>
      <c r="D74" s="3"/>
      <c r="E74" s="23"/>
      <c r="F74" s="64"/>
      <c r="G74" s="3" t="s">
        <v>346</v>
      </c>
      <c r="H74" s="3"/>
      <c r="I74" s="3"/>
      <c r="J74" s="3"/>
      <c r="K74" s="3"/>
      <c r="L74" s="3"/>
      <c r="M74" s="3"/>
      <c r="N74" s="3"/>
      <c r="O74" s="3"/>
      <c r="P74" s="3"/>
      <c r="Q74" s="3"/>
    </row>
    <row r="75" spans="1:17" s="16" customFormat="1" ht="28.8" x14ac:dyDescent="0.3">
      <c r="A75" s="5">
        <v>73</v>
      </c>
      <c r="B75" s="57" t="s">
        <v>577</v>
      </c>
      <c r="C75" s="3" t="s">
        <v>725</v>
      </c>
      <c r="D75" s="3"/>
      <c r="F75" s="63" t="s">
        <v>575</v>
      </c>
      <c r="G75" s="3" t="s">
        <v>346</v>
      </c>
      <c r="H75" s="3"/>
      <c r="I75" s="3"/>
      <c r="J75" s="3"/>
      <c r="K75" s="3"/>
      <c r="L75" s="3"/>
      <c r="M75" s="3"/>
      <c r="N75" s="3"/>
      <c r="O75" s="3"/>
      <c r="P75" s="3"/>
      <c r="Q75" s="3"/>
    </row>
    <row r="76" spans="1:17" s="16" customFormat="1" x14ac:dyDescent="0.3">
      <c r="A76" s="5">
        <v>74</v>
      </c>
      <c r="B76" s="56" t="s">
        <v>555</v>
      </c>
      <c r="C76" s="3" t="s">
        <v>557</v>
      </c>
      <c r="D76" s="3"/>
      <c r="E76" s="3"/>
      <c r="F76" s="64"/>
      <c r="G76" s="3" t="s">
        <v>346</v>
      </c>
      <c r="H76" s="3"/>
      <c r="I76" s="3"/>
      <c r="J76" s="3"/>
      <c r="K76" s="3"/>
      <c r="L76" s="3"/>
      <c r="M76" s="3"/>
      <c r="N76" s="3"/>
      <c r="O76" s="3"/>
      <c r="P76" s="3"/>
      <c r="Q76" s="3"/>
    </row>
    <row r="77" spans="1:17" s="16" customFormat="1" ht="28.8" x14ac:dyDescent="0.3">
      <c r="A77" s="5">
        <v>75</v>
      </c>
      <c r="B77" s="56" t="s">
        <v>558</v>
      </c>
      <c r="C77" s="3" t="s">
        <v>585</v>
      </c>
      <c r="D77" s="3"/>
      <c r="E77" s="3"/>
      <c r="F77" s="64"/>
      <c r="G77" s="3" t="s">
        <v>346</v>
      </c>
      <c r="H77" s="3"/>
      <c r="I77" s="3"/>
      <c r="J77" s="3"/>
      <c r="K77" s="3"/>
      <c r="L77" s="3"/>
      <c r="M77" s="3"/>
      <c r="N77" s="3"/>
      <c r="O77" s="3"/>
      <c r="P77" s="3"/>
      <c r="Q77" s="3"/>
    </row>
    <row r="78" spans="1:17" s="16" customFormat="1" ht="28.8" x14ac:dyDescent="0.3">
      <c r="A78" s="5">
        <v>76</v>
      </c>
      <c r="B78" s="57" t="s">
        <v>559</v>
      </c>
      <c r="C78" s="3" t="s">
        <v>567</v>
      </c>
      <c r="D78" s="3"/>
      <c r="E78" s="3"/>
      <c r="F78" s="64"/>
      <c r="G78" s="3" t="s">
        <v>346</v>
      </c>
      <c r="H78" s="3"/>
      <c r="I78" s="3"/>
      <c r="J78" s="3"/>
      <c r="K78" s="3"/>
      <c r="L78" s="3"/>
      <c r="M78" s="3"/>
      <c r="N78" s="3"/>
      <c r="O78" s="3"/>
      <c r="P78" s="3"/>
      <c r="Q78" s="3"/>
    </row>
    <row r="79" spans="1:17" s="16" customFormat="1" ht="57.6" x14ac:dyDescent="0.3">
      <c r="A79" s="5">
        <v>77</v>
      </c>
      <c r="B79" s="57" t="s">
        <v>560</v>
      </c>
      <c r="C79" s="4" t="s">
        <v>564</v>
      </c>
      <c r="D79" s="4"/>
      <c r="E79" s="4"/>
      <c r="F79" s="17"/>
      <c r="G79" s="3" t="s">
        <v>346</v>
      </c>
      <c r="H79" s="4"/>
      <c r="I79" s="4"/>
      <c r="J79" s="4"/>
      <c r="K79" s="4"/>
      <c r="L79" s="4"/>
      <c r="M79" s="4"/>
      <c r="N79" s="4"/>
      <c r="O79" s="4"/>
      <c r="P79" s="4"/>
      <c r="Q79" s="4"/>
    </row>
    <row r="80" spans="1:17" s="16" customFormat="1" ht="28.8" x14ac:dyDescent="0.3">
      <c r="A80" s="5">
        <v>78</v>
      </c>
      <c r="B80" s="58" t="s">
        <v>561</v>
      </c>
      <c r="C80" s="21" t="s">
        <v>562</v>
      </c>
      <c r="D80" s="4"/>
      <c r="E80" s="4"/>
      <c r="F80" s="17"/>
      <c r="G80" s="3" t="s">
        <v>346</v>
      </c>
      <c r="H80" s="4"/>
      <c r="I80" s="4"/>
      <c r="J80" s="4"/>
      <c r="K80" s="4"/>
      <c r="L80" s="4"/>
      <c r="M80" s="4"/>
      <c r="N80" s="4"/>
      <c r="O80" s="4"/>
      <c r="P80" s="4"/>
      <c r="Q80" s="4"/>
    </row>
    <row r="81" spans="1:17" s="16" customFormat="1" ht="43.2" x14ac:dyDescent="0.3">
      <c r="A81" s="5">
        <v>79</v>
      </c>
      <c r="B81" s="58" t="s">
        <v>563</v>
      </c>
      <c r="C81" s="16" t="s">
        <v>571</v>
      </c>
      <c r="D81" s="4"/>
      <c r="E81" s="4"/>
      <c r="F81" s="17"/>
      <c r="G81" s="3" t="s">
        <v>346</v>
      </c>
      <c r="H81" s="4"/>
      <c r="I81" s="4"/>
      <c r="J81" s="4"/>
      <c r="K81" s="4"/>
      <c r="L81" s="4"/>
      <c r="M81" s="4"/>
      <c r="N81" s="4"/>
      <c r="O81" s="4"/>
      <c r="P81" s="4"/>
      <c r="Q81" s="4"/>
    </row>
    <row r="82" spans="1:17" s="16" customFormat="1" ht="72" x14ac:dyDescent="0.3">
      <c r="A82" s="5">
        <v>80</v>
      </c>
      <c r="B82" s="58" t="s">
        <v>588</v>
      </c>
      <c r="C82" s="16" t="s">
        <v>570</v>
      </c>
      <c r="D82" s="4"/>
      <c r="E82" s="4"/>
      <c r="F82" s="17"/>
      <c r="G82" s="3" t="s">
        <v>346</v>
      </c>
      <c r="H82" s="4"/>
      <c r="I82" s="4"/>
      <c r="J82" s="4"/>
      <c r="K82" s="4"/>
      <c r="L82" s="4"/>
      <c r="M82" s="4"/>
      <c r="N82" s="4"/>
      <c r="O82" s="4"/>
      <c r="P82" s="4"/>
      <c r="Q82" s="4"/>
    </row>
    <row r="83" spans="1:17" s="16" customFormat="1" ht="28.8" x14ac:dyDescent="0.3">
      <c r="A83" s="5">
        <v>81</v>
      </c>
      <c r="B83" s="58" t="s">
        <v>565</v>
      </c>
      <c r="C83" s="16" t="s">
        <v>566</v>
      </c>
      <c r="D83" s="4"/>
      <c r="E83" s="4"/>
      <c r="F83" s="17"/>
      <c r="G83" s="3" t="s">
        <v>346</v>
      </c>
      <c r="H83" s="4"/>
      <c r="I83" s="4"/>
      <c r="J83" s="4"/>
      <c r="K83" s="4"/>
      <c r="L83" s="4"/>
      <c r="M83" s="4"/>
      <c r="N83" s="4"/>
      <c r="O83" s="4"/>
      <c r="P83" s="4"/>
      <c r="Q83" s="4"/>
    </row>
    <row r="84" spans="1:17" s="16" customFormat="1" ht="28.8" x14ac:dyDescent="0.3">
      <c r="A84" s="5">
        <v>82</v>
      </c>
      <c r="B84" s="58" t="s">
        <v>580</v>
      </c>
      <c r="C84" s="16" t="s">
        <v>569</v>
      </c>
      <c r="D84" s="4"/>
      <c r="E84" s="4"/>
      <c r="F84" s="17"/>
      <c r="G84" s="3" t="s">
        <v>346</v>
      </c>
      <c r="H84" s="4"/>
      <c r="I84" s="4"/>
      <c r="J84" s="4"/>
      <c r="K84" s="4"/>
      <c r="L84" s="4"/>
      <c r="M84" s="4"/>
      <c r="N84" s="4"/>
      <c r="O84" s="4"/>
      <c r="P84" s="4"/>
      <c r="Q84" s="4"/>
    </row>
    <row r="85" spans="1:17" s="16" customFormat="1" ht="28.8" x14ac:dyDescent="0.3">
      <c r="A85" s="5">
        <v>83</v>
      </c>
      <c r="B85" s="58" t="s">
        <v>581</v>
      </c>
      <c r="C85" s="16" t="s">
        <v>573</v>
      </c>
      <c r="D85" s="4"/>
      <c r="E85" s="4"/>
      <c r="F85" s="17"/>
      <c r="G85" s="3" t="s">
        <v>346</v>
      </c>
      <c r="H85" s="4"/>
      <c r="I85" s="4"/>
      <c r="J85" s="4"/>
      <c r="K85" s="4"/>
      <c r="L85" s="4"/>
      <c r="M85" s="4"/>
      <c r="N85" s="4"/>
      <c r="O85" s="4"/>
      <c r="P85" s="4"/>
      <c r="Q85" s="4"/>
    </row>
    <row r="86" spans="1:17" s="16" customFormat="1" ht="43.2" x14ac:dyDescent="0.3">
      <c r="A86" s="5">
        <v>84</v>
      </c>
      <c r="B86" s="58" t="s">
        <v>568</v>
      </c>
      <c r="C86" s="16" t="s">
        <v>583</v>
      </c>
      <c r="D86" s="4"/>
      <c r="E86" s="4"/>
      <c r="F86" s="17"/>
      <c r="G86" s="3" t="s">
        <v>346</v>
      </c>
      <c r="H86" s="4"/>
      <c r="I86" s="4"/>
      <c r="J86" s="4"/>
      <c r="K86" s="4"/>
      <c r="L86" s="4"/>
      <c r="M86" s="4"/>
      <c r="N86" s="4"/>
      <c r="O86" s="4"/>
      <c r="P86" s="4"/>
      <c r="Q86" s="4"/>
    </row>
    <row r="87" spans="1:17" s="16" customFormat="1" ht="43.2" x14ac:dyDescent="0.3">
      <c r="A87" s="5">
        <v>85</v>
      </c>
      <c r="B87" s="58" t="s">
        <v>584</v>
      </c>
      <c r="C87" s="16" t="s">
        <v>572</v>
      </c>
      <c r="D87" s="4"/>
      <c r="E87" s="4"/>
      <c r="F87" s="17"/>
      <c r="G87" s="3" t="s">
        <v>346</v>
      </c>
      <c r="H87" s="4"/>
      <c r="I87" s="4"/>
      <c r="J87" s="4"/>
      <c r="K87" s="4"/>
      <c r="L87" s="4"/>
      <c r="M87" s="4"/>
      <c r="N87" s="4"/>
      <c r="O87" s="4"/>
      <c r="P87" s="4"/>
      <c r="Q87" s="4"/>
    </row>
    <row r="88" spans="1:17" s="16" customFormat="1" ht="28.8" x14ac:dyDescent="0.3">
      <c r="A88" s="5">
        <v>86</v>
      </c>
      <c r="B88" s="58" t="s">
        <v>582</v>
      </c>
      <c r="C88" s="16" t="s">
        <v>574</v>
      </c>
      <c r="D88" s="4"/>
      <c r="E88" s="4"/>
      <c r="F88" s="17"/>
      <c r="G88" s="3" t="s">
        <v>346</v>
      </c>
      <c r="H88" s="4"/>
      <c r="I88" s="4"/>
      <c r="J88" s="4"/>
      <c r="K88" s="4"/>
      <c r="L88" s="4"/>
      <c r="M88" s="4"/>
      <c r="N88" s="4"/>
      <c r="O88" s="4"/>
      <c r="P88" s="4"/>
      <c r="Q88" s="4"/>
    </row>
    <row r="89" spans="1:17" s="16" customFormat="1" ht="43.2" x14ac:dyDescent="0.3">
      <c r="A89" s="5">
        <v>87</v>
      </c>
      <c r="B89" s="58" t="s">
        <v>586</v>
      </c>
      <c r="C89" s="16" t="s">
        <v>587</v>
      </c>
      <c r="D89" s="4"/>
      <c r="E89" s="21"/>
      <c r="F89" s="17"/>
      <c r="G89" s="3" t="s">
        <v>346</v>
      </c>
      <c r="H89" s="4"/>
      <c r="I89" s="4"/>
      <c r="J89" s="4"/>
      <c r="K89" s="4"/>
      <c r="L89" s="4"/>
      <c r="M89" s="4"/>
      <c r="N89" s="4"/>
      <c r="O89" s="4"/>
      <c r="P89" s="4"/>
      <c r="Q89" s="4"/>
    </row>
    <row r="90" spans="1:17" x14ac:dyDescent="0.3">
      <c r="A90" s="5"/>
      <c r="B90" s="20"/>
      <c r="C90" s="17"/>
    </row>
    <row r="91" spans="1:17" x14ac:dyDescent="0.3">
      <c r="B91" s="20"/>
      <c r="C91" s="17"/>
    </row>
    <row r="92" spans="1:17" x14ac:dyDescent="0.3">
      <c r="B92" s="20"/>
      <c r="C92" s="17"/>
    </row>
    <row r="93" spans="1:17" x14ac:dyDescent="0.3">
      <c r="B93" s="19"/>
    </row>
    <row r="94" spans="1:17" x14ac:dyDescent="0.3">
      <c r="B94" s="124"/>
      <c r="C94" s="3"/>
      <c r="D94" s="3"/>
    </row>
    <row r="95" spans="1:17" x14ac:dyDescent="0.3">
      <c r="B95" s="18"/>
      <c r="C95" s="3"/>
      <c r="D95" s="3"/>
    </row>
    <row r="96" spans="1:17" x14ac:dyDescent="0.3">
      <c r="B96" s="18"/>
      <c r="C96" s="4"/>
      <c r="D96" s="4"/>
    </row>
    <row r="97" spans="2:2" x14ac:dyDescent="0.3">
      <c r="B97" s="19"/>
    </row>
    <row r="98" spans="2:2" x14ac:dyDescent="0.3">
      <c r="B98" s="19"/>
    </row>
    <row r="99" spans="2:2" x14ac:dyDescent="0.3">
      <c r="B99" s="19"/>
    </row>
    <row r="100" spans="2:2" x14ac:dyDescent="0.3">
      <c r="B100" s="19"/>
    </row>
    <row r="101" spans="2:2" x14ac:dyDescent="0.3">
      <c r="B101" s="19"/>
    </row>
    <row r="102" spans="2:2" x14ac:dyDescent="0.3">
      <c r="B102" s="19"/>
    </row>
    <row r="103" spans="2:2" x14ac:dyDescent="0.3">
      <c r="B103" s="19"/>
    </row>
    <row r="104" spans="2:2" x14ac:dyDescent="0.3">
      <c r="B104" s="19"/>
    </row>
    <row r="105" spans="2:2" x14ac:dyDescent="0.3">
      <c r="B105" s="19"/>
    </row>
    <row r="106" spans="2:2" x14ac:dyDescent="0.3">
      <c r="B106" s="19"/>
    </row>
    <row r="107" spans="2:2" x14ac:dyDescent="0.3">
      <c r="B107" s="19"/>
    </row>
    <row r="108" spans="2:2" x14ac:dyDescent="0.3">
      <c r="B108" s="19"/>
    </row>
    <row r="109" spans="2:2" x14ac:dyDescent="0.3">
      <c r="B109" s="19"/>
    </row>
    <row r="110" spans="2:2" x14ac:dyDescent="0.3">
      <c r="B110" s="19"/>
    </row>
    <row r="111" spans="2:2" x14ac:dyDescent="0.3">
      <c r="B111" s="19"/>
    </row>
    <row r="112" spans="2:2" x14ac:dyDescent="0.3">
      <c r="B112" s="19"/>
    </row>
    <row r="113" spans="2:2" x14ac:dyDescent="0.3">
      <c r="B113" s="19"/>
    </row>
    <row r="114" spans="2:2" x14ac:dyDescent="0.3">
      <c r="B114" s="19"/>
    </row>
    <row r="115" spans="2:2" x14ac:dyDescent="0.3">
      <c r="B115" s="19"/>
    </row>
    <row r="116" spans="2:2" x14ac:dyDescent="0.3">
      <c r="B116" s="19"/>
    </row>
    <row r="117" spans="2:2" x14ac:dyDescent="0.3">
      <c r="B117" s="19"/>
    </row>
    <row r="118" spans="2:2" x14ac:dyDescent="0.3">
      <c r="B118" s="19"/>
    </row>
    <row r="119" spans="2:2" x14ac:dyDescent="0.3">
      <c r="B119" s="19"/>
    </row>
    <row r="120" spans="2:2" x14ac:dyDescent="0.3">
      <c r="B120" s="19"/>
    </row>
    <row r="121" spans="2:2" x14ac:dyDescent="0.3">
      <c r="B121" s="19"/>
    </row>
    <row r="122" spans="2:2" x14ac:dyDescent="0.3">
      <c r="B122" s="19"/>
    </row>
    <row r="123" spans="2:2" x14ac:dyDescent="0.3">
      <c r="B123" s="19"/>
    </row>
    <row r="124" spans="2:2" x14ac:dyDescent="0.3">
      <c r="B124" s="19"/>
    </row>
    <row r="125" spans="2:2" x14ac:dyDescent="0.3">
      <c r="B125" s="19"/>
    </row>
    <row r="126" spans="2:2" x14ac:dyDescent="0.3">
      <c r="B126" s="19"/>
    </row>
    <row r="127" spans="2:2" x14ac:dyDescent="0.3">
      <c r="B127" s="19"/>
    </row>
    <row r="128" spans="2:2" x14ac:dyDescent="0.3">
      <c r="B128" s="19"/>
    </row>
    <row r="129" spans="2:2" x14ac:dyDescent="0.3">
      <c r="B129" s="19"/>
    </row>
    <row r="130" spans="2:2" x14ac:dyDescent="0.3">
      <c r="B130" s="19"/>
    </row>
    <row r="131" spans="2:2" x14ac:dyDescent="0.3">
      <c r="B131" s="19"/>
    </row>
    <row r="132" spans="2:2" x14ac:dyDescent="0.3">
      <c r="B132" s="19"/>
    </row>
    <row r="133" spans="2:2" x14ac:dyDescent="0.3">
      <c r="B133" s="19"/>
    </row>
    <row r="134" spans="2:2" x14ac:dyDescent="0.3">
      <c r="B134" s="19"/>
    </row>
    <row r="135" spans="2:2" x14ac:dyDescent="0.3">
      <c r="B135" s="19"/>
    </row>
    <row r="136" spans="2:2" x14ac:dyDescent="0.3">
      <c r="B136" s="19"/>
    </row>
    <row r="137" spans="2:2" x14ac:dyDescent="0.3">
      <c r="B137" s="19"/>
    </row>
    <row r="138" spans="2:2" x14ac:dyDescent="0.3">
      <c r="B138" s="19"/>
    </row>
    <row r="139" spans="2:2" x14ac:dyDescent="0.3">
      <c r="B139" s="19"/>
    </row>
    <row r="140" spans="2:2" x14ac:dyDescent="0.3">
      <c r="B140" s="19"/>
    </row>
    <row r="141" spans="2:2" x14ac:dyDescent="0.3">
      <c r="B141" s="19"/>
    </row>
    <row r="142" spans="2:2" x14ac:dyDescent="0.3">
      <c r="B142" s="19"/>
    </row>
    <row r="143" spans="2:2" x14ac:dyDescent="0.3">
      <c r="B143" s="19"/>
    </row>
    <row r="144" spans="2:2" x14ac:dyDescent="0.3">
      <c r="B144" s="19"/>
    </row>
    <row r="145" spans="2:2" x14ac:dyDescent="0.3">
      <c r="B145" s="19"/>
    </row>
    <row r="146" spans="2:2" x14ac:dyDescent="0.3">
      <c r="B146" s="19"/>
    </row>
    <row r="147" spans="2:2" x14ac:dyDescent="0.3">
      <c r="B147" s="19"/>
    </row>
    <row r="148" spans="2:2" x14ac:dyDescent="0.3">
      <c r="B148" s="19"/>
    </row>
    <row r="149" spans="2:2" x14ac:dyDescent="0.3">
      <c r="B149" s="19"/>
    </row>
    <row r="150" spans="2:2" x14ac:dyDescent="0.3">
      <c r="B150" s="19"/>
    </row>
    <row r="151" spans="2:2" x14ac:dyDescent="0.3">
      <c r="B151" s="19"/>
    </row>
    <row r="152" spans="2:2" x14ac:dyDescent="0.3">
      <c r="B152" s="19"/>
    </row>
    <row r="153" spans="2:2" x14ac:dyDescent="0.3">
      <c r="B153" s="19"/>
    </row>
    <row r="154" spans="2:2" x14ac:dyDescent="0.3">
      <c r="B154" s="19"/>
    </row>
    <row r="155" spans="2:2" x14ac:dyDescent="0.3">
      <c r="B155" s="19"/>
    </row>
    <row r="156" spans="2:2" x14ac:dyDescent="0.3">
      <c r="B156" s="19"/>
    </row>
    <row r="157" spans="2:2" x14ac:dyDescent="0.3">
      <c r="B157" s="19"/>
    </row>
    <row r="158" spans="2:2" x14ac:dyDescent="0.3">
      <c r="B158" s="19"/>
    </row>
    <row r="159" spans="2:2" x14ac:dyDescent="0.3">
      <c r="B159" s="19"/>
    </row>
    <row r="160" spans="2:2" x14ac:dyDescent="0.3">
      <c r="B160" s="19"/>
    </row>
    <row r="161" spans="2:2" x14ac:dyDescent="0.3">
      <c r="B161" s="19"/>
    </row>
    <row r="162" spans="2:2" x14ac:dyDescent="0.3">
      <c r="B162" s="19"/>
    </row>
    <row r="163" spans="2:2" x14ac:dyDescent="0.3">
      <c r="B163" s="19"/>
    </row>
    <row r="164" spans="2:2" x14ac:dyDescent="0.3">
      <c r="B164" s="19"/>
    </row>
    <row r="165" spans="2:2" x14ac:dyDescent="0.3">
      <c r="B165" s="19"/>
    </row>
    <row r="166" spans="2:2" x14ac:dyDescent="0.3">
      <c r="B166" s="19"/>
    </row>
    <row r="167" spans="2:2" x14ac:dyDescent="0.3">
      <c r="B167" s="19"/>
    </row>
    <row r="168" spans="2:2" x14ac:dyDescent="0.3">
      <c r="B168" s="19"/>
    </row>
    <row r="169" spans="2:2" x14ac:dyDescent="0.3">
      <c r="B169" s="19"/>
    </row>
    <row r="170" spans="2:2" x14ac:dyDescent="0.3">
      <c r="B170" s="19"/>
    </row>
    <row r="171" spans="2:2" x14ac:dyDescent="0.3">
      <c r="B171" s="19"/>
    </row>
    <row r="172" spans="2:2" x14ac:dyDescent="0.3">
      <c r="B172" s="19"/>
    </row>
    <row r="173" spans="2:2" x14ac:dyDescent="0.3">
      <c r="B173" s="19"/>
    </row>
    <row r="174" spans="2:2" x14ac:dyDescent="0.3">
      <c r="B174" s="19"/>
    </row>
    <row r="175" spans="2:2" x14ac:dyDescent="0.3">
      <c r="B175" s="19"/>
    </row>
    <row r="176" spans="2:2" x14ac:dyDescent="0.3">
      <c r="B176" s="19"/>
    </row>
    <row r="177" spans="2:2" x14ac:dyDescent="0.3">
      <c r="B177" s="19"/>
    </row>
    <row r="178" spans="2:2" x14ac:dyDescent="0.3">
      <c r="B178" s="19"/>
    </row>
    <row r="179" spans="2:2" x14ac:dyDescent="0.3">
      <c r="B179" s="19"/>
    </row>
    <row r="180" spans="2:2" x14ac:dyDescent="0.3">
      <c r="B180" s="19"/>
    </row>
    <row r="181" spans="2:2" x14ac:dyDescent="0.3">
      <c r="B181" s="19"/>
    </row>
    <row r="182" spans="2:2" x14ac:dyDescent="0.3">
      <c r="B182" s="19"/>
    </row>
    <row r="183" spans="2:2" x14ac:dyDescent="0.3">
      <c r="B183" s="19"/>
    </row>
    <row r="184" spans="2:2" x14ac:dyDescent="0.3">
      <c r="B184" s="19"/>
    </row>
    <row r="185" spans="2:2" x14ac:dyDescent="0.3">
      <c r="B185" s="19"/>
    </row>
    <row r="186" spans="2:2" x14ac:dyDescent="0.3">
      <c r="B186" s="19"/>
    </row>
    <row r="187" spans="2:2" x14ac:dyDescent="0.3">
      <c r="B187" s="19"/>
    </row>
    <row r="188" spans="2:2" x14ac:dyDescent="0.3">
      <c r="B188" s="19"/>
    </row>
    <row r="189" spans="2:2" x14ac:dyDescent="0.3">
      <c r="B189" s="19"/>
    </row>
    <row r="190" spans="2:2" x14ac:dyDescent="0.3">
      <c r="B190" s="19"/>
    </row>
    <row r="191" spans="2:2" x14ac:dyDescent="0.3">
      <c r="B191" s="19"/>
    </row>
    <row r="192" spans="2:2" x14ac:dyDescent="0.3">
      <c r="B192" s="19"/>
    </row>
    <row r="193" spans="2:2" x14ac:dyDescent="0.3">
      <c r="B193" s="19"/>
    </row>
    <row r="194" spans="2:2" x14ac:dyDescent="0.3">
      <c r="B194" s="19"/>
    </row>
    <row r="195" spans="2:2" x14ac:dyDescent="0.3">
      <c r="B195" s="19"/>
    </row>
    <row r="196" spans="2:2" x14ac:dyDescent="0.3">
      <c r="B196" s="19"/>
    </row>
    <row r="197" spans="2:2" x14ac:dyDescent="0.3">
      <c r="B197" s="19"/>
    </row>
    <row r="198" spans="2:2" x14ac:dyDescent="0.3">
      <c r="B198" s="19"/>
    </row>
    <row r="199" spans="2:2" x14ac:dyDescent="0.3">
      <c r="B199" s="19"/>
    </row>
    <row r="200" spans="2:2" x14ac:dyDescent="0.3">
      <c r="B200" s="19"/>
    </row>
    <row r="201" spans="2:2" x14ac:dyDescent="0.3">
      <c r="B201" s="19"/>
    </row>
    <row r="202" spans="2:2" x14ac:dyDescent="0.3">
      <c r="B202" s="19"/>
    </row>
    <row r="203" spans="2:2" x14ac:dyDescent="0.3">
      <c r="B203" s="19"/>
    </row>
    <row r="204" spans="2:2" x14ac:dyDescent="0.3">
      <c r="B204" s="19"/>
    </row>
    <row r="205" spans="2:2" x14ac:dyDescent="0.3">
      <c r="B205" s="19"/>
    </row>
    <row r="206" spans="2:2" x14ac:dyDescent="0.3">
      <c r="B206" s="19"/>
    </row>
    <row r="207" spans="2:2" x14ac:dyDescent="0.3">
      <c r="B207" s="19"/>
    </row>
    <row r="208" spans="2:2" x14ac:dyDescent="0.3">
      <c r="B208" s="19"/>
    </row>
    <row r="209" spans="2:2" x14ac:dyDescent="0.3">
      <c r="B209" s="19"/>
    </row>
    <row r="210" spans="2:2" x14ac:dyDescent="0.3">
      <c r="B210" s="19"/>
    </row>
    <row r="211" spans="2:2" x14ac:dyDescent="0.3">
      <c r="B211" s="19"/>
    </row>
    <row r="212" spans="2:2" x14ac:dyDescent="0.3">
      <c r="B212" s="19"/>
    </row>
    <row r="213" spans="2:2" x14ac:dyDescent="0.3">
      <c r="B213" s="19"/>
    </row>
    <row r="214" spans="2:2" x14ac:dyDescent="0.3">
      <c r="B214" s="19"/>
    </row>
    <row r="215" spans="2:2" x14ac:dyDescent="0.3">
      <c r="B215" s="19"/>
    </row>
    <row r="216" spans="2:2" x14ac:dyDescent="0.3">
      <c r="B216" s="19"/>
    </row>
    <row r="217" spans="2:2" x14ac:dyDescent="0.3">
      <c r="B217" s="19"/>
    </row>
    <row r="218" spans="2:2" x14ac:dyDescent="0.3">
      <c r="B218" s="19"/>
    </row>
    <row r="219" spans="2:2" x14ac:dyDescent="0.3">
      <c r="B219" s="19"/>
    </row>
    <row r="220" spans="2:2" x14ac:dyDescent="0.3">
      <c r="B220" s="19"/>
    </row>
    <row r="221" spans="2:2" x14ac:dyDescent="0.3">
      <c r="B221" s="19"/>
    </row>
    <row r="222" spans="2:2" x14ac:dyDescent="0.3">
      <c r="B222" s="19"/>
    </row>
    <row r="223" spans="2:2" x14ac:dyDescent="0.3">
      <c r="B223" s="19"/>
    </row>
    <row r="224" spans="2:2" x14ac:dyDescent="0.3">
      <c r="B224" s="19"/>
    </row>
    <row r="225" spans="2:2" x14ac:dyDescent="0.3">
      <c r="B225" s="19"/>
    </row>
    <row r="226" spans="2:2" x14ac:dyDescent="0.3">
      <c r="B226" s="19"/>
    </row>
    <row r="227" spans="2:2" x14ac:dyDescent="0.3">
      <c r="B227" s="19"/>
    </row>
    <row r="228" spans="2:2" x14ac:dyDescent="0.3">
      <c r="B228" s="19"/>
    </row>
    <row r="229" spans="2:2" x14ac:dyDescent="0.3">
      <c r="B229" s="19"/>
    </row>
    <row r="230" spans="2:2" x14ac:dyDescent="0.3">
      <c r="B230" s="19"/>
    </row>
    <row r="231" spans="2:2" x14ac:dyDescent="0.3">
      <c r="B231" s="19"/>
    </row>
    <row r="232" spans="2:2" x14ac:dyDescent="0.3">
      <c r="B232" s="19"/>
    </row>
    <row r="233" spans="2:2" x14ac:dyDescent="0.3">
      <c r="B233" s="19"/>
    </row>
    <row r="234" spans="2:2" x14ac:dyDescent="0.3">
      <c r="B234" s="19"/>
    </row>
    <row r="235" spans="2:2" x14ac:dyDescent="0.3">
      <c r="B235" s="19"/>
    </row>
    <row r="236" spans="2:2" x14ac:dyDescent="0.3">
      <c r="B236" s="19"/>
    </row>
    <row r="237" spans="2:2" x14ac:dyDescent="0.3">
      <c r="B237" s="19"/>
    </row>
    <row r="238" spans="2:2" x14ac:dyDescent="0.3">
      <c r="B238" s="19"/>
    </row>
    <row r="239" spans="2:2" x14ac:dyDescent="0.3">
      <c r="B239" s="19"/>
    </row>
    <row r="240" spans="2:2" x14ac:dyDescent="0.3">
      <c r="B240" s="19"/>
    </row>
    <row r="241" spans="2:2" x14ac:dyDescent="0.3">
      <c r="B241" s="19"/>
    </row>
    <row r="242" spans="2:2" x14ac:dyDescent="0.3">
      <c r="B242" s="19"/>
    </row>
    <row r="243" spans="2:2" x14ac:dyDescent="0.3">
      <c r="B243" s="19"/>
    </row>
    <row r="244" spans="2:2" x14ac:dyDescent="0.3">
      <c r="B244" s="19"/>
    </row>
    <row r="245" spans="2:2" x14ac:dyDescent="0.3">
      <c r="B245" s="19"/>
    </row>
    <row r="246" spans="2:2" x14ac:dyDescent="0.3">
      <c r="B246" s="19"/>
    </row>
    <row r="247" spans="2:2" x14ac:dyDescent="0.3">
      <c r="B247" s="19"/>
    </row>
    <row r="248" spans="2:2" x14ac:dyDescent="0.3">
      <c r="B248" s="19"/>
    </row>
    <row r="249" spans="2:2" x14ac:dyDescent="0.3">
      <c r="B249" s="19"/>
    </row>
    <row r="250" spans="2:2" x14ac:dyDescent="0.3">
      <c r="B250" s="19"/>
    </row>
    <row r="251" spans="2:2" x14ac:dyDescent="0.3">
      <c r="B251" s="19"/>
    </row>
    <row r="252" spans="2:2" x14ac:dyDescent="0.3">
      <c r="B252" s="19"/>
    </row>
    <row r="253" spans="2:2" x14ac:dyDescent="0.3">
      <c r="B253" s="19"/>
    </row>
    <row r="254" spans="2:2" x14ac:dyDescent="0.3">
      <c r="B254" s="19"/>
    </row>
    <row r="255" spans="2:2" x14ac:dyDescent="0.3">
      <c r="B255" s="19"/>
    </row>
    <row r="256" spans="2:2" x14ac:dyDescent="0.3">
      <c r="B256" s="19"/>
    </row>
    <row r="257" spans="2:2" x14ac:dyDescent="0.3">
      <c r="B257" s="19"/>
    </row>
    <row r="258" spans="2:2" x14ac:dyDescent="0.3">
      <c r="B258" s="19"/>
    </row>
    <row r="259" spans="2:2" x14ac:dyDescent="0.3">
      <c r="B259" s="19"/>
    </row>
    <row r="260" spans="2:2" x14ac:dyDescent="0.3">
      <c r="B260" s="19"/>
    </row>
    <row r="261" spans="2:2" x14ac:dyDescent="0.3">
      <c r="B261" s="19"/>
    </row>
    <row r="262" spans="2:2" x14ac:dyDescent="0.3">
      <c r="B262" s="19"/>
    </row>
    <row r="263" spans="2:2" x14ac:dyDescent="0.3">
      <c r="B263" s="19"/>
    </row>
    <row r="264" spans="2:2" x14ac:dyDescent="0.3">
      <c r="B264" s="19"/>
    </row>
    <row r="265" spans="2:2" x14ac:dyDescent="0.3">
      <c r="B265" s="19"/>
    </row>
    <row r="266" spans="2:2" x14ac:dyDescent="0.3">
      <c r="B266" s="19"/>
    </row>
    <row r="267" spans="2:2" x14ac:dyDescent="0.3">
      <c r="B267" s="19"/>
    </row>
    <row r="268" spans="2:2" x14ac:dyDescent="0.3">
      <c r="B268" s="19"/>
    </row>
    <row r="269" spans="2:2" x14ac:dyDescent="0.3">
      <c r="B269" s="19"/>
    </row>
    <row r="270" spans="2:2" x14ac:dyDescent="0.3">
      <c r="B270" s="19"/>
    </row>
    <row r="271" spans="2:2" x14ac:dyDescent="0.3">
      <c r="B271" s="19"/>
    </row>
    <row r="272" spans="2:2" x14ac:dyDescent="0.3">
      <c r="B272" s="19"/>
    </row>
    <row r="273" spans="2:2" x14ac:dyDescent="0.3">
      <c r="B273" s="19"/>
    </row>
    <row r="274" spans="2:2" x14ac:dyDescent="0.3">
      <c r="B274" s="19"/>
    </row>
    <row r="275" spans="2:2" x14ac:dyDescent="0.3">
      <c r="B275" s="19"/>
    </row>
    <row r="276" spans="2:2" x14ac:dyDescent="0.3">
      <c r="B276" s="19"/>
    </row>
    <row r="277" spans="2:2" x14ac:dyDescent="0.3">
      <c r="B277" s="19"/>
    </row>
    <row r="278" spans="2:2" x14ac:dyDescent="0.3">
      <c r="B278" s="19"/>
    </row>
    <row r="279" spans="2:2" x14ac:dyDescent="0.3">
      <c r="B279" s="19"/>
    </row>
    <row r="280" spans="2:2" x14ac:dyDescent="0.3">
      <c r="B280" s="19"/>
    </row>
    <row r="281" spans="2:2" x14ac:dyDescent="0.3">
      <c r="B281" s="19"/>
    </row>
    <row r="282" spans="2:2" x14ac:dyDescent="0.3">
      <c r="B282" s="19"/>
    </row>
    <row r="283" spans="2:2" x14ac:dyDescent="0.3">
      <c r="B283" s="19"/>
    </row>
    <row r="284" spans="2:2" x14ac:dyDescent="0.3">
      <c r="B284" s="19"/>
    </row>
    <row r="285" spans="2:2" x14ac:dyDescent="0.3">
      <c r="B285" s="19"/>
    </row>
    <row r="286" spans="2:2" x14ac:dyDescent="0.3">
      <c r="B286" s="19"/>
    </row>
    <row r="287" spans="2:2" x14ac:dyDescent="0.3">
      <c r="B287" s="19"/>
    </row>
    <row r="288" spans="2:2" x14ac:dyDescent="0.3">
      <c r="B288" s="19"/>
    </row>
    <row r="289" spans="2:2" x14ac:dyDescent="0.3">
      <c r="B289" s="19"/>
    </row>
    <row r="290" spans="2:2" x14ac:dyDescent="0.3">
      <c r="B290" s="19"/>
    </row>
    <row r="291" spans="2:2" x14ac:dyDescent="0.3">
      <c r="B291" s="19"/>
    </row>
    <row r="292" spans="2:2" x14ac:dyDescent="0.3">
      <c r="B292" s="19"/>
    </row>
    <row r="293" spans="2:2" x14ac:dyDescent="0.3">
      <c r="B293" s="19"/>
    </row>
    <row r="294" spans="2:2" x14ac:dyDescent="0.3">
      <c r="B294" s="19"/>
    </row>
    <row r="295" spans="2:2" x14ac:dyDescent="0.3">
      <c r="B295" s="19"/>
    </row>
    <row r="296" spans="2:2" x14ac:dyDescent="0.3">
      <c r="B296" s="19"/>
    </row>
    <row r="297" spans="2:2" x14ac:dyDescent="0.3">
      <c r="B297" s="19"/>
    </row>
    <row r="298" spans="2:2" x14ac:dyDescent="0.3">
      <c r="B298" s="19"/>
    </row>
    <row r="299" spans="2:2" x14ac:dyDescent="0.3">
      <c r="B299" s="19"/>
    </row>
    <row r="300" spans="2:2" x14ac:dyDescent="0.3">
      <c r="B300" s="19"/>
    </row>
    <row r="301" spans="2:2" x14ac:dyDescent="0.3">
      <c r="B301" s="19"/>
    </row>
    <row r="302" spans="2:2" x14ac:dyDescent="0.3">
      <c r="B302" s="19"/>
    </row>
    <row r="303" spans="2:2" x14ac:dyDescent="0.3">
      <c r="B303" s="19"/>
    </row>
    <row r="304" spans="2:2" x14ac:dyDescent="0.3">
      <c r="B304" s="19"/>
    </row>
    <row r="305" spans="2:2" x14ac:dyDescent="0.3">
      <c r="B305" s="19"/>
    </row>
    <row r="306" spans="2:2" x14ac:dyDescent="0.3">
      <c r="B306" s="19"/>
    </row>
    <row r="307" spans="2:2" x14ac:dyDescent="0.3">
      <c r="B307" s="19"/>
    </row>
    <row r="308" spans="2:2" x14ac:dyDescent="0.3">
      <c r="B308" s="19"/>
    </row>
    <row r="309" spans="2:2" x14ac:dyDescent="0.3">
      <c r="B309" s="19"/>
    </row>
    <row r="310" spans="2:2" x14ac:dyDescent="0.3">
      <c r="B310" s="19"/>
    </row>
    <row r="311" spans="2:2" x14ac:dyDescent="0.3">
      <c r="B311" s="19"/>
    </row>
    <row r="312" spans="2:2" x14ac:dyDescent="0.3">
      <c r="B312" s="19"/>
    </row>
    <row r="313" spans="2:2" x14ac:dyDescent="0.3">
      <c r="B313" s="19"/>
    </row>
    <row r="314" spans="2:2" x14ac:dyDescent="0.3">
      <c r="B314" s="19"/>
    </row>
    <row r="315" spans="2:2" x14ac:dyDescent="0.3">
      <c r="B315" s="19"/>
    </row>
    <row r="316" spans="2:2" x14ac:dyDescent="0.3">
      <c r="B316" s="19"/>
    </row>
    <row r="317" spans="2:2" x14ac:dyDescent="0.3">
      <c r="B317" s="19"/>
    </row>
    <row r="318" spans="2:2" x14ac:dyDescent="0.3">
      <c r="B318" s="19"/>
    </row>
    <row r="319" spans="2:2" x14ac:dyDescent="0.3">
      <c r="B319" s="19"/>
    </row>
    <row r="320" spans="2:2" x14ac:dyDescent="0.3">
      <c r="B320" s="19"/>
    </row>
    <row r="321" spans="2:2" x14ac:dyDescent="0.3">
      <c r="B321" s="19"/>
    </row>
    <row r="322" spans="2:2" x14ac:dyDescent="0.3">
      <c r="B322" s="19"/>
    </row>
    <row r="323" spans="2:2" x14ac:dyDescent="0.3">
      <c r="B323" s="19"/>
    </row>
    <row r="324" spans="2:2" x14ac:dyDescent="0.3">
      <c r="B324" s="19"/>
    </row>
    <row r="325" spans="2:2" x14ac:dyDescent="0.3">
      <c r="B325" s="19"/>
    </row>
    <row r="326" spans="2:2" x14ac:dyDescent="0.3">
      <c r="B326" s="19"/>
    </row>
    <row r="327" spans="2:2" x14ac:dyDescent="0.3">
      <c r="B327" s="19"/>
    </row>
    <row r="328" spans="2:2" x14ac:dyDescent="0.3">
      <c r="B328" s="19"/>
    </row>
    <row r="329" spans="2:2" x14ac:dyDescent="0.3">
      <c r="B329" s="19"/>
    </row>
    <row r="330" spans="2:2" x14ac:dyDescent="0.3">
      <c r="B330" s="19"/>
    </row>
    <row r="331" spans="2:2" x14ac:dyDescent="0.3">
      <c r="B331" s="19"/>
    </row>
    <row r="332" spans="2:2" x14ac:dyDescent="0.3">
      <c r="B332" s="19"/>
    </row>
    <row r="333" spans="2:2" x14ac:dyDescent="0.3">
      <c r="B333" s="19"/>
    </row>
    <row r="334" spans="2:2" x14ac:dyDescent="0.3">
      <c r="B334" s="19"/>
    </row>
    <row r="335" spans="2:2" x14ac:dyDescent="0.3">
      <c r="B335" s="19"/>
    </row>
    <row r="336" spans="2:2" x14ac:dyDescent="0.3">
      <c r="B336" s="19"/>
    </row>
    <row r="337" spans="2:2" x14ac:dyDescent="0.3">
      <c r="B337" s="19"/>
    </row>
    <row r="338" spans="2:2" x14ac:dyDescent="0.3">
      <c r="B338" s="19"/>
    </row>
    <row r="339" spans="2:2" x14ac:dyDescent="0.3">
      <c r="B339" s="19"/>
    </row>
    <row r="340" spans="2:2" x14ac:dyDescent="0.3">
      <c r="B340" s="19"/>
    </row>
    <row r="341" spans="2:2" x14ac:dyDescent="0.3">
      <c r="B341" s="19"/>
    </row>
    <row r="342" spans="2:2" x14ac:dyDescent="0.3">
      <c r="B342" s="19"/>
    </row>
    <row r="343" spans="2:2" x14ac:dyDescent="0.3">
      <c r="B343" s="19"/>
    </row>
    <row r="344" spans="2:2" x14ac:dyDescent="0.3">
      <c r="B344" s="19"/>
    </row>
    <row r="345" spans="2:2" x14ac:dyDescent="0.3">
      <c r="B345" s="19"/>
    </row>
    <row r="346" spans="2:2" x14ac:dyDescent="0.3">
      <c r="B346" s="19"/>
    </row>
    <row r="347" spans="2:2" x14ac:dyDescent="0.3">
      <c r="B347" s="19"/>
    </row>
    <row r="348" spans="2:2" x14ac:dyDescent="0.3">
      <c r="B348" s="19"/>
    </row>
    <row r="349" spans="2:2" x14ac:dyDescent="0.3">
      <c r="B349" s="19"/>
    </row>
    <row r="350" spans="2:2" x14ac:dyDescent="0.3">
      <c r="B350" s="19"/>
    </row>
    <row r="351" spans="2:2" x14ac:dyDescent="0.3">
      <c r="B351" s="19"/>
    </row>
    <row r="352" spans="2:2" x14ac:dyDescent="0.3">
      <c r="B352" s="19"/>
    </row>
    <row r="353" spans="2:2" x14ac:dyDescent="0.3">
      <c r="B353" s="19"/>
    </row>
    <row r="354" spans="2:2" x14ac:dyDescent="0.3">
      <c r="B354" s="19"/>
    </row>
    <row r="355" spans="2:2" x14ac:dyDescent="0.3">
      <c r="B355" s="19"/>
    </row>
    <row r="356" spans="2:2" x14ac:dyDescent="0.3">
      <c r="B356" s="19"/>
    </row>
    <row r="357" spans="2:2" x14ac:dyDescent="0.3">
      <c r="B357" s="19"/>
    </row>
    <row r="358" spans="2:2" x14ac:dyDescent="0.3">
      <c r="B358" s="19"/>
    </row>
    <row r="359" spans="2:2" x14ac:dyDescent="0.3">
      <c r="B359" s="19"/>
    </row>
    <row r="360" spans="2:2" x14ac:dyDescent="0.3">
      <c r="B360" s="19"/>
    </row>
    <row r="361" spans="2:2" x14ac:dyDescent="0.3">
      <c r="B361" s="19"/>
    </row>
    <row r="362" spans="2:2" x14ac:dyDescent="0.3">
      <c r="B362" s="19"/>
    </row>
    <row r="363" spans="2:2" x14ac:dyDescent="0.3">
      <c r="B363" s="19"/>
    </row>
    <row r="364" spans="2:2" x14ac:dyDescent="0.3">
      <c r="B364" s="19"/>
    </row>
    <row r="365" spans="2:2" x14ac:dyDescent="0.3">
      <c r="B365" s="19"/>
    </row>
    <row r="366" spans="2:2" x14ac:dyDescent="0.3">
      <c r="B366" s="19"/>
    </row>
    <row r="367" spans="2:2" x14ac:dyDescent="0.3">
      <c r="B367" s="19"/>
    </row>
    <row r="368" spans="2:2" x14ac:dyDescent="0.3">
      <c r="B368" s="19"/>
    </row>
    <row r="369" spans="2:2" x14ac:dyDescent="0.3">
      <c r="B369" s="19"/>
    </row>
    <row r="370" spans="2:2" x14ac:dyDescent="0.3">
      <c r="B370" s="19"/>
    </row>
    <row r="371" spans="2:2" x14ac:dyDescent="0.3">
      <c r="B371" s="19"/>
    </row>
    <row r="372" spans="2:2" x14ac:dyDescent="0.3">
      <c r="B372" s="19"/>
    </row>
    <row r="373" spans="2:2" x14ac:dyDescent="0.3">
      <c r="B373" s="19"/>
    </row>
    <row r="374" spans="2:2" x14ac:dyDescent="0.3">
      <c r="B374" s="19"/>
    </row>
    <row r="375" spans="2:2" x14ac:dyDescent="0.3">
      <c r="B375" s="19"/>
    </row>
    <row r="376" spans="2:2" x14ac:dyDescent="0.3">
      <c r="B376" s="19"/>
    </row>
    <row r="377" spans="2:2" x14ac:dyDescent="0.3">
      <c r="B377" s="19"/>
    </row>
    <row r="378" spans="2:2" x14ac:dyDescent="0.3">
      <c r="B378" s="19"/>
    </row>
    <row r="379" spans="2:2" x14ac:dyDescent="0.3">
      <c r="B379" s="19"/>
    </row>
    <row r="380" spans="2:2" x14ac:dyDescent="0.3">
      <c r="B380" s="19"/>
    </row>
    <row r="381" spans="2:2" x14ac:dyDescent="0.3">
      <c r="B381" s="19"/>
    </row>
    <row r="382" spans="2:2" x14ac:dyDescent="0.3">
      <c r="B382" s="19"/>
    </row>
    <row r="383" spans="2:2" x14ac:dyDescent="0.3">
      <c r="B383" s="19"/>
    </row>
    <row r="384" spans="2:2" x14ac:dyDescent="0.3">
      <c r="B384" s="19"/>
    </row>
    <row r="385" spans="2:2" x14ac:dyDescent="0.3">
      <c r="B385" s="19"/>
    </row>
    <row r="386" spans="2:2" x14ac:dyDescent="0.3">
      <c r="B386" s="19"/>
    </row>
    <row r="387" spans="2:2" x14ac:dyDescent="0.3">
      <c r="B387" s="19"/>
    </row>
    <row r="388" spans="2:2" x14ac:dyDescent="0.3">
      <c r="B388" s="19"/>
    </row>
    <row r="389" spans="2:2" x14ac:dyDescent="0.3">
      <c r="B389" s="19"/>
    </row>
    <row r="390" spans="2:2" x14ac:dyDescent="0.3">
      <c r="B390" s="19"/>
    </row>
    <row r="391" spans="2:2" x14ac:dyDescent="0.3">
      <c r="B391" s="19"/>
    </row>
    <row r="392" spans="2:2" x14ac:dyDescent="0.3">
      <c r="B392" s="19"/>
    </row>
    <row r="393" spans="2:2" x14ac:dyDescent="0.3">
      <c r="B393" s="19"/>
    </row>
    <row r="394" spans="2:2" x14ac:dyDescent="0.3">
      <c r="B394" s="19"/>
    </row>
    <row r="395" spans="2:2" x14ac:dyDescent="0.3">
      <c r="B395" s="19"/>
    </row>
    <row r="396" spans="2:2" x14ac:dyDescent="0.3">
      <c r="B396" s="19"/>
    </row>
    <row r="397" spans="2:2" x14ac:dyDescent="0.3">
      <c r="B397" s="19"/>
    </row>
    <row r="398" spans="2:2" x14ac:dyDescent="0.3">
      <c r="B398" s="19"/>
    </row>
    <row r="399" spans="2:2" x14ac:dyDescent="0.3">
      <c r="B399" s="19"/>
    </row>
    <row r="400" spans="2:2" x14ac:dyDescent="0.3">
      <c r="B400" s="19"/>
    </row>
    <row r="401" spans="2:2" x14ac:dyDescent="0.3">
      <c r="B401" s="19"/>
    </row>
    <row r="402" spans="2:2" x14ac:dyDescent="0.3">
      <c r="B402" s="19"/>
    </row>
    <row r="403" spans="2:2" x14ac:dyDescent="0.3">
      <c r="B403" s="19"/>
    </row>
    <row r="404" spans="2:2" x14ac:dyDescent="0.3">
      <c r="B404" s="19"/>
    </row>
    <row r="405" spans="2:2" x14ac:dyDescent="0.3">
      <c r="B405" s="19"/>
    </row>
    <row r="406" spans="2:2" x14ac:dyDescent="0.3">
      <c r="B406" s="19"/>
    </row>
    <row r="407" spans="2:2" x14ac:dyDescent="0.3">
      <c r="B407" s="19"/>
    </row>
    <row r="408" spans="2:2" x14ac:dyDescent="0.3">
      <c r="B408" s="19"/>
    </row>
    <row r="409" spans="2:2" x14ac:dyDescent="0.3">
      <c r="B409" s="19"/>
    </row>
    <row r="410" spans="2:2" x14ac:dyDescent="0.3">
      <c r="B410" s="19"/>
    </row>
    <row r="411" spans="2:2" x14ac:dyDescent="0.3">
      <c r="B411" s="19"/>
    </row>
    <row r="412" spans="2:2" x14ac:dyDescent="0.3">
      <c r="B412" s="19"/>
    </row>
    <row r="413" spans="2:2" x14ac:dyDescent="0.3">
      <c r="B413" s="19"/>
    </row>
    <row r="414" spans="2:2" x14ac:dyDescent="0.3">
      <c r="B414" s="19"/>
    </row>
    <row r="415" spans="2:2" x14ac:dyDescent="0.3">
      <c r="B415" s="19"/>
    </row>
    <row r="416" spans="2:2" x14ac:dyDescent="0.3">
      <c r="B416" s="19"/>
    </row>
    <row r="417" spans="2:2" x14ac:dyDescent="0.3">
      <c r="B417" s="19"/>
    </row>
    <row r="418" spans="2:2" x14ac:dyDescent="0.3">
      <c r="B418" s="19"/>
    </row>
    <row r="419" spans="2:2" x14ac:dyDescent="0.3">
      <c r="B419" s="19"/>
    </row>
    <row r="420" spans="2:2" x14ac:dyDescent="0.3">
      <c r="B420" s="19"/>
    </row>
    <row r="421" spans="2:2" x14ac:dyDescent="0.3">
      <c r="B421" s="19"/>
    </row>
    <row r="422" spans="2:2" x14ac:dyDescent="0.3">
      <c r="B422" s="19"/>
    </row>
    <row r="423" spans="2:2" x14ac:dyDescent="0.3">
      <c r="B423" s="19"/>
    </row>
    <row r="424" spans="2:2" x14ac:dyDescent="0.3">
      <c r="B424" s="19"/>
    </row>
    <row r="425" spans="2:2" x14ac:dyDescent="0.3">
      <c r="B425" s="19"/>
    </row>
    <row r="426" spans="2:2" x14ac:dyDescent="0.3">
      <c r="B426" s="19"/>
    </row>
    <row r="427" spans="2:2" x14ac:dyDescent="0.3">
      <c r="B427" s="19"/>
    </row>
    <row r="428" spans="2:2" x14ac:dyDescent="0.3">
      <c r="B428" s="19"/>
    </row>
    <row r="429" spans="2:2" x14ac:dyDescent="0.3">
      <c r="B429" s="19"/>
    </row>
    <row r="430" spans="2:2" x14ac:dyDescent="0.3">
      <c r="B430" s="19"/>
    </row>
    <row r="431" spans="2:2" x14ac:dyDescent="0.3">
      <c r="B431" s="19"/>
    </row>
    <row r="432" spans="2:2" x14ac:dyDescent="0.3">
      <c r="B432" s="19"/>
    </row>
    <row r="433" spans="2:2" x14ac:dyDescent="0.3">
      <c r="B433" s="19"/>
    </row>
    <row r="434" spans="2:2" x14ac:dyDescent="0.3">
      <c r="B434" s="19"/>
    </row>
    <row r="435" spans="2:2" x14ac:dyDescent="0.3">
      <c r="B435" s="19"/>
    </row>
    <row r="436" spans="2:2" x14ac:dyDescent="0.3">
      <c r="B436" s="19"/>
    </row>
    <row r="437" spans="2:2" x14ac:dyDescent="0.3">
      <c r="B437" s="19"/>
    </row>
    <row r="438" spans="2:2" x14ac:dyDescent="0.3">
      <c r="B438" s="19"/>
    </row>
    <row r="439" spans="2:2" x14ac:dyDescent="0.3">
      <c r="B439" s="19"/>
    </row>
    <row r="440" spans="2:2" x14ac:dyDescent="0.3">
      <c r="B440" s="19"/>
    </row>
    <row r="441" spans="2:2" x14ac:dyDescent="0.3">
      <c r="B441" s="19"/>
    </row>
    <row r="442" spans="2:2" x14ac:dyDescent="0.3">
      <c r="B442" s="19"/>
    </row>
    <row r="443" spans="2:2" x14ac:dyDescent="0.3">
      <c r="B443" s="19"/>
    </row>
    <row r="444" spans="2:2" x14ac:dyDescent="0.3">
      <c r="B444" s="19"/>
    </row>
    <row r="445" spans="2:2" x14ac:dyDescent="0.3">
      <c r="B445" s="19"/>
    </row>
    <row r="446" spans="2:2" x14ac:dyDescent="0.3">
      <c r="B446" s="19"/>
    </row>
    <row r="447" spans="2:2" x14ac:dyDescent="0.3">
      <c r="B447" s="19"/>
    </row>
    <row r="448" spans="2:2" x14ac:dyDescent="0.3">
      <c r="B448" s="19"/>
    </row>
    <row r="449" spans="2:2" x14ac:dyDescent="0.3">
      <c r="B449" s="19"/>
    </row>
    <row r="450" spans="2:2" x14ac:dyDescent="0.3">
      <c r="B450" s="19"/>
    </row>
    <row r="451" spans="2:2" x14ac:dyDescent="0.3">
      <c r="B451" s="19"/>
    </row>
    <row r="452" spans="2:2" x14ac:dyDescent="0.3">
      <c r="B452" s="19"/>
    </row>
    <row r="453" spans="2:2" x14ac:dyDescent="0.3">
      <c r="B453" s="19"/>
    </row>
    <row r="454" spans="2:2" x14ac:dyDescent="0.3">
      <c r="B454" s="19"/>
    </row>
    <row r="455" spans="2:2" x14ac:dyDescent="0.3">
      <c r="B455" s="19"/>
    </row>
    <row r="456" spans="2:2" x14ac:dyDescent="0.3">
      <c r="B456" s="19"/>
    </row>
    <row r="457" spans="2:2" x14ac:dyDescent="0.3">
      <c r="B457" s="19"/>
    </row>
    <row r="458" spans="2:2" x14ac:dyDescent="0.3">
      <c r="B458" s="19"/>
    </row>
    <row r="459" spans="2:2" x14ac:dyDescent="0.3">
      <c r="B459" s="19"/>
    </row>
    <row r="460" spans="2:2" x14ac:dyDescent="0.3">
      <c r="B460" s="19"/>
    </row>
    <row r="461" spans="2:2" x14ac:dyDescent="0.3">
      <c r="B461" s="19"/>
    </row>
    <row r="462" spans="2:2" x14ac:dyDescent="0.3">
      <c r="B462" s="19"/>
    </row>
    <row r="463" spans="2:2" x14ac:dyDescent="0.3">
      <c r="B463" s="19"/>
    </row>
    <row r="464" spans="2:2" x14ac:dyDescent="0.3">
      <c r="B464" s="19"/>
    </row>
    <row r="465" spans="2:2" x14ac:dyDescent="0.3">
      <c r="B465" s="19"/>
    </row>
    <row r="466" spans="2:2" x14ac:dyDescent="0.3">
      <c r="B466" s="19"/>
    </row>
    <row r="467" spans="2:2" x14ac:dyDescent="0.3">
      <c r="B467" s="19"/>
    </row>
    <row r="468" spans="2:2" x14ac:dyDescent="0.3">
      <c r="B468" s="19"/>
    </row>
    <row r="469" spans="2:2" x14ac:dyDescent="0.3">
      <c r="B469" s="19"/>
    </row>
    <row r="470" spans="2:2" x14ac:dyDescent="0.3">
      <c r="B470" s="19"/>
    </row>
    <row r="471" spans="2:2" x14ac:dyDescent="0.3">
      <c r="B471" s="19"/>
    </row>
    <row r="472" spans="2:2" x14ac:dyDescent="0.3">
      <c r="B472" s="19"/>
    </row>
    <row r="473" spans="2:2" x14ac:dyDescent="0.3">
      <c r="B473" s="19"/>
    </row>
    <row r="474" spans="2:2" x14ac:dyDescent="0.3">
      <c r="B474" s="19"/>
    </row>
    <row r="475" spans="2:2" x14ac:dyDescent="0.3">
      <c r="B475" s="19"/>
    </row>
    <row r="476" spans="2:2" x14ac:dyDescent="0.3">
      <c r="B476" s="19"/>
    </row>
    <row r="477" spans="2:2" x14ac:dyDescent="0.3">
      <c r="B477" s="19"/>
    </row>
    <row r="478" spans="2:2" x14ac:dyDescent="0.3">
      <c r="B478" s="19"/>
    </row>
    <row r="479" spans="2:2" x14ac:dyDescent="0.3">
      <c r="B479" s="19"/>
    </row>
    <row r="480" spans="2:2" x14ac:dyDescent="0.3">
      <c r="B480" s="19"/>
    </row>
    <row r="481" spans="2:2" x14ac:dyDescent="0.3">
      <c r="B481" s="19"/>
    </row>
    <row r="482" spans="2:2" x14ac:dyDescent="0.3">
      <c r="B482" s="19"/>
    </row>
    <row r="483" spans="2:2" x14ac:dyDescent="0.3">
      <c r="B483" s="19"/>
    </row>
    <row r="484" spans="2:2" x14ac:dyDescent="0.3">
      <c r="B484" s="19"/>
    </row>
    <row r="485" spans="2:2" x14ac:dyDescent="0.3">
      <c r="B485" s="19"/>
    </row>
    <row r="486" spans="2:2" x14ac:dyDescent="0.3">
      <c r="B486" s="19"/>
    </row>
    <row r="487" spans="2:2" x14ac:dyDescent="0.3">
      <c r="B487" s="19"/>
    </row>
    <row r="488" spans="2:2" x14ac:dyDescent="0.3">
      <c r="B488" s="19"/>
    </row>
    <row r="489" spans="2:2" x14ac:dyDescent="0.3">
      <c r="B489" s="19"/>
    </row>
    <row r="490" spans="2:2" x14ac:dyDescent="0.3">
      <c r="B490" s="19"/>
    </row>
    <row r="491" spans="2:2" x14ac:dyDescent="0.3">
      <c r="B491" s="19"/>
    </row>
    <row r="492" spans="2:2" x14ac:dyDescent="0.3">
      <c r="B492" s="19"/>
    </row>
    <row r="493" spans="2:2" x14ac:dyDescent="0.3">
      <c r="B493" s="19"/>
    </row>
    <row r="494" spans="2:2" x14ac:dyDescent="0.3">
      <c r="B494" s="19"/>
    </row>
    <row r="495" spans="2:2" x14ac:dyDescent="0.3">
      <c r="B495" s="19"/>
    </row>
    <row r="496" spans="2:2" x14ac:dyDescent="0.3">
      <c r="B496" s="19"/>
    </row>
    <row r="497" spans="2:2" x14ac:dyDescent="0.3">
      <c r="B497" s="19"/>
    </row>
    <row r="498" spans="2:2" x14ac:dyDescent="0.3">
      <c r="B498" s="19"/>
    </row>
    <row r="499" spans="2:2" x14ac:dyDescent="0.3">
      <c r="B499" s="19"/>
    </row>
    <row r="500" spans="2:2" x14ac:dyDescent="0.3">
      <c r="B500" s="19"/>
    </row>
    <row r="501" spans="2:2" x14ac:dyDescent="0.3">
      <c r="B501" s="19"/>
    </row>
    <row r="502" spans="2:2" x14ac:dyDescent="0.3">
      <c r="B502" s="19"/>
    </row>
    <row r="503" spans="2:2" x14ac:dyDescent="0.3">
      <c r="B503" s="19"/>
    </row>
    <row r="504" spans="2:2" x14ac:dyDescent="0.3">
      <c r="B504" s="19"/>
    </row>
    <row r="505" spans="2:2" x14ac:dyDescent="0.3">
      <c r="B505" s="19"/>
    </row>
    <row r="506" spans="2:2" x14ac:dyDescent="0.3">
      <c r="B506" s="19"/>
    </row>
    <row r="507" spans="2:2" x14ac:dyDescent="0.3">
      <c r="B507" s="19"/>
    </row>
    <row r="508" spans="2:2" x14ac:dyDescent="0.3">
      <c r="B508" s="19"/>
    </row>
    <row r="509" spans="2:2" x14ac:dyDescent="0.3">
      <c r="B509" s="19"/>
    </row>
    <row r="510" spans="2:2" x14ac:dyDescent="0.3">
      <c r="B510" s="19"/>
    </row>
    <row r="511" spans="2:2" x14ac:dyDescent="0.3">
      <c r="B511" s="19"/>
    </row>
    <row r="512" spans="2:2" x14ac:dyDescent="0.3">
      <c r="B512" s="19"/>
    </row>
    <row r="513" spans="2:2" x14ac:dyDescent="0.3">
      <c r="B513" s="19"/>
    </row>
    <row r="514" spans="2:2" x14ac:dyDescent="0.3">
      <c r="B514" s="19"/>
    </row>
    <row r="515" spans="2:2" x14ac:dyDescent="0.3">
      <c r="B515" s="19"/>
    </row>
    <row r="516" spans="2:2" x14ac:dyDescent="0.3">
      <c r="B516" s="19"/>
    </row>
    <row r="517" spans="2:2" x14ac:dyDescent="0.3">
      <c r="B517" s="19"/>
    </row>
    <row r="518" spans="2:2" x14ac:dyDescent="0.3">
      <c r="B518" s="19"/>
    </row>
    <row r="519" spans="2:2" x14ac:dyDescent="0.3">
      <c r="B519" s="19"/>
    </row>
    <row r="520" spans="2:2" x14ac:dyDescent="0.3">
      <c r="B520" s="19"/>
    </row>
    <row r="521" spans="2:2" x14ac:dyDescent="0.3">
      <c r="B521" s="19"/>
    </row>
    <row r="522" spans="2:2" x14ac:dyDescent="0.3">
      <c r="B522" s="19"/>
    </row>
    <row r="523" spans="2:2" x14ac:dyDescent="0.3">
      <c r="B523" s="19"/>
    </row>
    <row r="524" spans="2:2" x14ac:dyDescent="0.3">
      <c r="B524" s="19"/>
    </row>
    <row r="525" spans="2:2" x14ac:dyDescent="0.3">
      <c r="B525" s="19"/>
    </row>
    <row r="526" spans="2:2" x14ac:dyDescent="0.3">
      <c r="B526" s="19"/>
    </row>
    <row r="527" spans="2:2" x14ac:dyDescent="0.3">
      <c r="B527" s="19"/>
    </row>
    <row r="528" spans="2:2" x14ac:dyDescent="0.3">
      <c r="B528" s="19"/>
    </row>
    <row r="529" spans="2:2" x14ac:dyDescent="0.3">
      <c r="B529" s="19"/>
    </row>
    <row r="530" spans="2:2" x14ac:dyDescent="0.3">
      <c r="B530" s="19"/>
    </row>
    <row r="531" spans="2:2" x14ac:dyDescent="0.3">
      <c r="B531" s="19"/>
    </row>
    <row r="532" spans="2:2" x14ac:dyDescent="0.3">
      <c r="B532" s="19"/>
    </row>
    <row r="533" spans="2:2" x14ac:dyDescent="0.3">
      <c r="B533" s="19"/>
    </row>
    <row r="534" spans="2:2" x14ac:dyDescent="0.3">
      <c r="B534" s="19"/>
    </row>
    <row r="535" spans="2:2" x14ac:dyDescent="0.3">
      <c r="B535" s="19"/>
    </row>
    <row r="536" spans="2:2" x14ac:dyDescent="0.3">
      <c r="B536" s="19"/>
    </row>
    <row r="537" spans="2:2" x14ac:dyDescent="0.3">
      <c r="B537" s="19"/>
    </row>
    <row r="538" spans="2:2" x14ac:dyDescent="0.3">
      <c r="B538" s="19"/>
    </row>
    <row r="539" spans="2:2" x14ac:dyDescent="0.3">
      <c r="B539" s="19"/>
    </row>
    <row r="540" spans="2:2" x14ac:dyDescent="0.3">
      <c r="B540" s="19"/>
    </row>
    <row r="541" spans="2:2" x14ac:dyDescent="0.3">
      <c r="B541" s="19"/>
    </row>
    <row r="542" spans="2:2" x14ac:dyDescent="0.3">
      <c r="B542" s="19"/>
    </row>
    <row r="543" spans="2:2" x14ac:dyDescent="0.3">
      <c r="B543" s="19"/>
    </row>
    <row r="544" spans="2:2" x14ac:dyDescent="0.3">
      <c r="B544" s="19"/>
    </row>
    <row r="545" spans="2:2" x14ac:dyDescent="0.3">
      <c r="B545" s="19"/>
    </row>
    <row r="546" spans="2:2" x14ac:dyDescent="0.3">
      <c r="B546" s="19"/>
    </row>
    <row r="547" spans="2:2" x14ac:dyDescent="0.3">
      <c r="B547" s="19"/>
    </row>
    <row r="548" spans="2:2" x14ac:dyDescent="0.3">
      <c r="B548" s="19"/>
    </row>
    <row r="549" spans="2:2" x14ac:dyDescent="0.3">
      <c r="B549" s="19"/>
    </row>
    <row r="550" spans="2:2" x14ac:dyDescent="0.3">
      <c r="B550" s="19"/>
    </row>
    <row r="551" spans="2:2" x14ac:dyDescent="0.3">
      <c r="B551" s="19"/>
    </row>
    <row r="552" spans="2:2" x14ac:dyDescent="0.3">
      <c r="B552" s="19"/>
    </row>
    <row r="553" spans="2:2" x14ac:dyDescent="0.3">
      <c r="B553" s="19"/>
    </row>
    <row r="554" spans="2:2" x14ac:dyDescent="0.3">
      <c r="B554" s="19"/>
    </row>
    <row r="555" spans="2:2" x14ac:dyDescent="0.3">
      <c r="B555" s="19"/>
    </row>
    <row r="556" spans="2:2" x14ac:dyDescent="0.3">
      <c r="B556" s="19"/>
    </row>
    <row r="557" spans="2:2" x14ac:dyDescent="0.3">
      <c r="B557" s="19"/>
    </row>
    <row r="558" spans="2:2" x14ac:dyDescent="0.3">
      <c r="B558" s="19"/>
    </row>
    <row r="559" spans="2:2" x14ac:dyDescent="0.3">
      <c r="B559" s="19"/>
    </row>
    <row r="560" spans="2:2" x14ac:dyDescent="0.3">
      <c r="B560" s="19"/>
    </row>
    <row r="561" spans="2:2" x14ac:dyDescent="0.3">
      <c r="B561" s="19"/>
    </row>
    <row r="562" spans="2:2" x14ac:dyDescent="0.3">
      <c r="B562" s="19"/>
    </row>
    <row r="563" spans="2:2" x14ac:dyDescent="0.3">
      <c r="B563" s="19"/>
    </row>
    <row r="564" spans="2:2" x14ac:dyDescent="0.3">
      <c r="B564" s="19"/>
    </row>
    <row r="565" spans="2:2" x14ac:dyDescent="0.3">
      <c r="B565" s="19"/>
    </row>
    <row r="566" spans="2:2" x14ac:dyDescent="0.3">
      <c r="B566" s="19"/>
    </row>
    <row r="567" spans="2:2" x14ac:dyDescent="0.3">
      <c r="B567" s="19"/>
    </row>
    <row r="568" spans="2:2" x14ac:dyDescent="0.3">
      <c r="B568" s="19"/>
    </row>
    <row r="569" spans="2:2" x14ac:dyDescent="0.3">
      <c r="B569" s="19"/>
    </row>
    <row r="570" spans="2:2" x14ac:dyDescent="0.3">
      <c r="B570" s="19"/>
    </row>
    <row r="571" spans="2:2" x14ac:dyDescent="0.3">
      <c r="B571" s="19"/>
    </row>
    <row r="572" spans="2:2" x14ac:dyDescent="0.3">
      <c r="B572" s="19"/>
    </row>
    <row r="573" spans="2:2" x14ac:dyDescent="0.3">
      <c r="B573" s="19"/>
    </row>
    <row r="574" spans="2:2" x14ac:dyDescent="0.3">
      <c r="B574" s="19"/>
    </row>
    <row r="575" spans="2:2" x14ac:dyDescent="0.3">
      <c r="B575" s="19"/>
    </row>
    <row r="576" spans="2:2" x14ac:dyDescent="0.3">
      <c r="B576" s="19"/>
    </row>
    <row r="577" spans="2:2" x14ac:dyDescent="0.3">
      <c r="B577" s="19"/>
    </row>
    <row r="578" spans="2:2" x14ac:dyDescent="0.3">
      <c r="B578" s="19"/>
    </row>
    <row r="579" spans="2:2" x14ac:dyDescent="0.3">
      <c r="B579" s="19"/>
    </row>
    <row r="580" spans="2:2" x14ac:dyDescent="0.3">
      <c r="B580" s="19"/>
    </row>
    <row r="581" spans="2:2" x14ac:dyDescent="0.3">
      <c r="B581" s="19"/>
    </row>
    <row r="582" spans="2:2" x14ac:dyDescent="0.3">
      <c r="B582" s="19"/>
    </row>
    <row r="583" spans="2:2" x14ac:dyDescent="0.3">
      <c r="B583" s="19"/>
    </row>
    <row r="584" spans="2:2" x14ac:dyDescent="0.3">
      <c r="B584" s="19"/>
    </row>
    <row r="585" spans="2:2" x14ac:dyDescent="0.3">
      <c r="B585" s="19"/>
    </row>
    <row r="586" spans="2:2" x14ac:dyDescent="0.3">
      <c r="B586" s="19"/>
    </row>
    <row r="587" spans="2:2" x14ac:dyDescent="0.3">
      <c r="B587" s="19"/>
    </row>
    <row r="588" spans="2:2" x14ac:dyDescent="0.3">
      <c r="B588" s="19"/>
    </row>
    <row r="589" spans="2:2" x14ac:dyDescent="0.3">
      <c r="B589" s="19"/>
    </row>
    <row r="590" spans="2:2" x14ac:dyDescent="0.3">
      <c r="B590" s="19"/>
    </row>
    <row r="591" spans="2:2" x14ac:dyDescent="0.3">
      <c r="B591" s="19"/>
    </row>
    <row r="592" spans="2:2" x14ac:dyDescent="0.3">
      <c r="B592" s="19"/>
    </row>
    <row r="593" spans="2:2" x14ac:dyDescent="0.3">
      <c r="B593" s="19"/>
    </row>
    <row r="594" spans="2:2" x14ac:dyDescent="0.3">
      <c r="B594" s="19"/>
    </row>
    <row r="595" spans="2:2" x14ac:dyDescent="0.3">
      <c r="B595" s="19"/>
    </row>
    <row r="596" spans="2:2" x14ac:dyDescent="0.3">
      <c r="B596" s="19"/>
    </row>
    <row r="597" spans="2:2" x14ac:dyDescent="0.3">
      <c r="B597" s="19"/>
    </row>
    <row r="598" spans="2:2" x14ac:dyDescent="0.3">
      <c r="B598" s="19"/>
    </row>
    <row r="599" spans="2:2" x14ac:dyDescent="0.3">
      <c r="B599" s="19"/>
    </row>
    <row r="600" spans="2:2" x14ac:dyDescent="0.3">
      <c r="B600" s="19"/>
    </row>
    <row r="601" spans="2:2" x14ac:dyDescent="0.3">
      <c r="B601" s="19"/>
    </row>
    <row r="602" spans="2:2" x14ac:dyDescent="0.3">
      <c r="B602" s="19"/>
    </row>
    <row r="603" spans="2:2" x14ac:dyDescent="0.3">
      <c r="B603" s="19"/>
    </row>
    <row r="604" spans="2:2" x14ac:dyDescent="0.3">
      <c r="B604" s="19"/>
    </row>
    <row r="605" spans="2:2" x14ac:dyDescent="0.3">
      <c r="B605" s="19"/>
    </row>
    <row r="606" spans="2:2" x14ac:dyDescent="0.3">
      <c r="B606" s="19"/>
    </row>
    <row r="607" spans="2:2" x14ac:dyDescent="0.3">
      <c r="B607" s="19"/>
    </row>
    <row r="608" spans="2:2" x14ac:dyDescent="0.3">
      <c r="B608" s="19"/>
    </row>
    <row r="609" spans="2:2" x14ac:dyDescent="0.3">
      <c r="B609" s="19"/>
    </row>
    <row r="610" spans="2:2" x14ac:dyDescent="0.3">
      <c r="B610" s="19"/>
    </row>
    <row r="611" spans="2:2" x14ac:dyDescent="0.3">
      <c r="B611" s="19"/>
    </row>
    <row r="612" spans="2:2" x14ac:dyDescent="0.3">
      <c r="B612" s="19"/>
    </row>
    <row r="613" spans="2:2" x14ac:dyDescent="0.3">
      <c r="B613" s="19"/>
    </row>
    <row r="614" spans="2:2" x14ac:dyDescent="0.3">
      <c r="B614" s="19"/>
    </row>
    <row r="615" spans="2:2" x14ac:dyDescent="0.3">
      <c r="B615" s="19"/>
    </row>
    <row r="616" spans="2:2" x14ac:dyDescent="0.3">
      <c r="B616" s="19"/>
    </row>
    <row r="617" spans="2:2" x14ac:dyDescent="0.3">
      <c r="B617" s="19"/>
    </row>
    <row r="618" spans="2:2" x14ac:dyDescent="0.3">
      <c r="B618" s="19"/>
    </row>
    <row r="619" spans="2:2" x14ac:dyDescent="0.3">
      <c r="B619" s="19"/>
    </row>
    <row r="620" spans="2:2" x14ac:dyDescent="0.3">
      <c r="B620" s="19"/>
    </row>
    <row r="621" spans="2:2" x14ac:dyDescent="0.3">
      <c r="B621" s="19"/>
    </row>
    <row r="622" spans="2:2" x14ac:dyDescent="0.3">
      <c r="B622" s="19"/>
    </row>
    <row r="623" spans="2:2" x14ac:dyDescent="0.3">
      <c r="B623" s="19"/>
    </row>
    <row r="624" spans="2:2" x14ac:dyDescent="0.3">
      <c r="B624" s="19"/>
    </row>
    <row r="625" spans="2:2" x14ac:dyDescent="0.3">
      <c r="B625" s="19"/>
    </row>
    <row r="626" spans="2:2" x14ac:dyDescent="0.3">
      <c r="B626" s="19"/>
    </row>
    <row r="627" spans="2:2" x14ac:dyDescent="0.3">
      <c r="B627" s="19"/>
    </row>
    <row r="628" spans="2:2" x14ac:dyDescent="0.3">
      <c r="B628" s="19"/>
    </row>
    <row r="629" spans="2:2" x14ac:dyDescent="0.3">
      <c r="B629" s="19"/>
    </row>
    <row r="630" spans="2:2" x14ac:dyDescent="0.3">
      <c r="B630" s="19"/>
    </row>
    <row r="631" spans="2:2" x14ac:dyDescent="0.3">
      <c r="B631" s="19"/>
    </row>
    <row r="632" spans="2:2" x14ac:dyDescent="0.3">
      <c r="B632" s="19"/>
    </row>
    <row r="633" spans="2:2" x14ac:dyDescent="0.3">
      <c r="B633" s="19"/>
    </row>
    <row r="634" spans="2:2" x14ac:dyDescent="0.3">
      <c r="B634" s="19"/>
    </row>
    <row r="635" spans="2:2" x14ac:dyDescent="0.3">
      <c r="B635" s="19"/>
    </row>
    <row r="636" spans="2:2" x14ac:dyDescent="0.3">
      <c r="B636" s="19"/>
    </row>
    <row r="637" spans="2:2" x14ac:dyDescent="0.3">
      <c r="B637" s="19"/>
    </row>
    <row r="638" spans="2:2" x14ac:dyDescent="0.3">
      <c r="B638" s="19"/>
    </row>
    <row r="639" spans="2:2" x14ac:dyDescent="0.3">
      <c r="B639" s="19"/>
    </row>
    <row r="640" spans="2:2" x14ac:dyDescent="0.3">
      <c r="B640" s="19"/>
    </row>
    <row r="641" spans="2:2" x14ac:dyDescent="0.3">
      <c r="B641" s="19"/>
    </row>
    <row r="642" spans="2:2" x14ac:dyDescent="0.3">
      <c r="B642" s="19"/>
    </row>
    <row r="643" spans="2:2" x14ac:dyDescent="0.3">
      <c r="B643" s="19"/>
    </row>
    <row r="644" spans="2:2" x14ac:dyDescent="0.3">
      <c r="B644" s="19"/>
    </row>
    <row r="645" spans="2:2" x14ac:dyDescent="0.3">
      <c r="B645" s="19"/>
    </row>
    <row r="646" spans="2:2" x14ac:dyDescent="0.3">
      <c r="B646" s="19"/>
    </row>
    <row r="647" spans="2:2" x14ac:dyDescent="0.3">
      <c r="B647" s="19"/>
    </row>
    <row r="648" spans="2:2" x14ac:dyDescent="0.3">
      <c r="B648" s="19"/>
    </row>
    <row r="649" spans="2:2" x14ac:dyDescent="0.3">
      <c r="B649" s="19"/>
    </row>
    <row r="650" spans="2:2" x14ac:dyDescent="0.3">
      <c r="B650" s="19"/>
    </row>
  </sheetData>
  <sortState xmlns:xlrd2="http://schemas.microsoft.com/office/spreadsheetml/2017/richdata2" ref="A3:Q89">
    <sortCondition ref="G3:G89" customList="Megatrend,sozio-kultureller Trend,Technotrend,Konsumtrend,Branchentrend,Zeitgeist/Mode,Produkttrend"/>
  </sortState>
  <hyperlinks>
    <hyperlink ref="F75" r:id="rId1" xr:uid="{ECEF1EF6-D922-4DA6-B9F8-779647A853E2}"/>
    <hyperlink ref="F13" r:id="rId2" display="https://de.statista.com/statistik/daten/studie/910052/umfrage/mobile-internetnutzung-unterwegs-nach-laendern-in-europa/, " xr:uid="{EF842142-48FA-4D70-A35D-FB4B018E0DF6}"/>
    <hyperlink ref="F12" r:id="rId3" xr:uid="{A4B9E869-8A42-40AC-8996-448E850B11B8}"/>
    <hyperlink ref="F16" r:id="rId4" xr:uid="{113AD463-DF15-44E6-B805-06EE44403EDC}"/>
    <hyperlink ref="F17" r:id="rId5" display="https://de.statista.com/statistik/daten/studie/151636/umfrage/beschaeftigte-durch-umweltschutz-in-deutschland/, " xr:uid="{5628BD6B-DC94-425B-B575-52A70709E251}"/>
    <hyperlink ref="F20" r:id="rId6" display="https://de.statista.com/statistik/daten/studie/990559/umfrage/umsetzung-von-nachhaltigkeitskonzepten-in-unternehmen-in-oesterreich/, " xr:uid="{920B2851-91F1-410D-967F-27BD3A2548E7}"/>
    <hyperlink ref="F21" r:id="rId7" xr:uid="{26398F8E-ACA6-4751-8BED-45EE2F3E0934}"/>
    <hyperlink ref="F30" r:id="rId8" xr:uid="{7A3A5A17-1FD0-4F96-AAD8-B9F21DCDFFA0}"/>
    <hyperlink ref="F33" r:id="rId9" xr:uid="{E4F89C9D-825A-45A7-AA05-4223F15AFB91}"/>
    <hyperlink ref="F37" r:id="rId10" xr:uid="{1CE7A320-CD34-4681-A9C4-216CB9A34B1F}"/>
    <hyperlink ref="F42" r:id="rId11" xr:uid="{A66AA860-3F9A-4DD6-8551-6755ED1D325A}"/>
    <hyperlink ref="F44" r:id="rId12" xr:uid="{E2FBCA8D-1BEE-4EAA-8111-3EEAFBFE41A2}"/>
    <hyperlink ref="F45" r:id="rId13" xr:uid="{EBFD48D3-8E9B-4F33-AD63-9EB0DEAD49A4}"/>
    <hyperlink ref="F51" r:id="rId14" xr:uid="{B186E1F7-A2CA-47B8-A42D-2440A706F796}"/>
    <hyperlink ref="F61" r:id="rId15" xr:uid="{039D6E62-11CF-4414-AE90-E59CF3C4D2A5}"/>
    <hyperlink ref="F63" r:id="rId16" xr:uid="{F2A2CA8F-966C-41AF-9CB3-0C2957DACECD}"/>
    <hyperlink ref="F64" r:id="rId17" xr:uid="{B46D4175-F07D-47C1-B084-CBC4C3958852}"/>
    <hyperlink ref="F66" r:id="rId18" xr:uid="{77F25AB5-E281-4A53-B3BA-8F1B62714080}"/>
    <hyperlink ref="F68" r:id="rId19" xr:uid="{8EF0FA8E-731D-498C-A476-828996DAE929}"/>
    <hyperlink ref="F70" r:id="rId20" xr:uid="{ADB02F46-2F47-4BEC-B889-55F6627640D1}"/>
    <hyperlink ref="F71" r:id="rId21" xr:uid="{0850712D-6E1F-471B-BA55-0457B93AC6E2}"/>
    <hyperlink ref="F72" r:id="rId22" display="https://www.reisedepeschen.de/asien/indien/" xr:uid="{F9353B25-0E6C-45AC-BD93-685F5A89E42C}"/>
  </hyperlinks>
  <pageMargins left="0.7" right="0.7" top="0.78740157499999996" bottom="0.78740157499999996" header="0.3" footer="0.3"/>
  <pageSetup paperSize="9" orientation="portrait" horizontalDpi="4294967293" verticalDpi="0" r:id="rId23"/>
  <legacyDrawing r:id="rId2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54C6C-6B97-48FB-AA9C-2CF11CC01668}">
  <dimension ref="B1:H39"/>
  <sheetViews>
    <sheetView topLeftCell="A10" zoomScaleNormal="100" workbookViewId="0">
      <selection activeCell="E7" sqref="E7"/>
    </sheetView>
  </sheetViews>
  <sheetFormatPr baseColWidth="10" defaultRowHeight="14.4" x14ac:dyDescent="0.3"/>
  <cols>
    <col min="1" max="1" width="2" customWidth="1"/>
    <col min="2" max="2" width="15" style="39" bestFit="1" customWidth="1"/>
    <col min="3" max="3" width="49.77734375" style="39" bestFit="1" customWidth="1"/>
    <col min="4" max="4" width="16.33203125" style="39" bestFit="1" customWidth="1"/>
    <col min="5" max="5" width="45" style="39" bestFit="1" customWidth="1"/>
    <col min="6" max="6" width="40.77734375" style="39" bestFit="1" customWidth="1"/>
    <col min="7" max="7" width="22.44140625" style="39" bestFit="1" customWidth="1"/>
    <col min="8" max="8" width="25.21875" style="39" bestFit="1" customWidth="1"/>
  </cols>
  <sheetData>
    <row r="1" spans="2:8" ht="15" thickBot="1" x14ac:dyDescent="0.35"/>
    <row r="2" spans="2:8" x14ac:dyDescent="0.3">
      <c r="C2" s="129" t="s">
        <v>874</v>
      </c>
    </row>
    <row r="3" spans="2:8" x14ac:dyDescent="0.3">
      <c r="C3" s="125" t="s">
        <v>870</v>
      </c>
    </row>
    <row r="4" spans="2:8" x14ac:dyDescent="0.3">
      <c r="C4" s="126" t="s">
        <v>873</v>
      </c>
    </row>
    <row r="5" spans="2:8" x14ac:dyDescent="0.3">
      <c r="C5" s="127" t="s">
        <v>872</v>
      </c>
    </row>
    <row r="6" spans="2:8" x14ac:dyDescent="0.3">
      <c r="C6" s="128" t="s">
        <v>871</v>
      </c>
    </row>
    <row r="7" spans="2:8" ht="15" thickBot="1" x14ac:dyDescent="0.35">
      <c r="C7" s="130" t="s">
        <v>869</v>
      </c>
    </row>
    <row r="9" spans="2:8" x14ac:dyDescent="0.3">
      <c r="B9" s="33" t="s">
        <v>16</v>
      </c>
      <c r="C9" s="33" t="s">
        <v>108</v>
      </c>
      <c r="D9" s="33" t="s">
        <v>89</v>
      </c>
      <c r="E9" s="33" t="s">
        <v>99</v>
      </c>
      <c r="F9" s="33" t="s">
        <v>345</v>
      </c>
      <c r="G9" s="33" t="s">
        <v>330</v>
      </c>
      <c r="H9" s="33" t="s">
        <v>346</v>
      </c>
    </row>
    <row r="10" spans="2:8" x14ac:dyDescent="0.3">
      <c r="B10" s="26" t="s">
        <v>15</v>
      </c>
      <c r="C10" s="26" t="s">
        <v>4</v>
      </c>
      <c r="D10" s="61" t="s">
        <v>1</v>
      </c>
      <c r="E10" s="26" t="s">
        <v>97</v>
      </c>
      <c r="F10" s="26" t="s">
        <v>254</v>
      </c>
      <c r="G10" s="26" t="s">
        <v>313</v>
      </c>
      <c r="H10" s="53" t="s">
        <v>579</v>
      </c>
    </row>
    <row r="11" spans="2:8" x14ac:dyDescent="0.3">
      <c r="B11" s="61" t="s">
        <v>30</v>
      </c>
      <c r="C11" s="27" t="s">
        <v>226</v>
      </c>
      <c r="D11" s="29" t="s">
        <v>347</v>
      </c>
      <c r="E11" s="26" t="s">
        <v>5</v>
      </c>
      <c r="F11" s="26" t="s">
        <v>622</v>
      </c>
      <c r="G11" s="26" t="s">
        <v>314</v>
      </c>
      <c r="H11" s="53" t="s">
        <v>578</v>
      </c>
    </row>
    <row r="12" spans="2:8" ht="14.4" customHeight="1" x14ac:dyDescent="0.3">
      <c r="B12" s="26" t="s">
        <v>37</v>
      </c>
      <c r="C12" s="26" t="s">
        <v>158</v>
      </c>
      <c r="D12" s="29" t="s">
        <v>348</v>
      </c>
      <c r="E12" s="26" t="s">
        <v>118</v>
      </c>
      <c r="F12" s="43" t="s">
        <v>527</v>
      </c>
      <c r="G12" s="27" t="s">
        <v>339</v>
      </c>
      <c r="H12" s="53" t="s">
        <v>577</v>
      </c>
    </row>
    <row r="13" spans="2:8" x14ac:dyDescent="0.3">
      <c r="B13" s="26" t="s">
        <v>38</v>
      </c>
      <c r="C13" s="26" t="s">
        <v>165</v>
      </c>
      <c r="D13" s="29" t="s">
        <v>349</v>
      </c>
      <c r="E13" s="26" t="s">
        <v>133</v>
      </c>
      <c r="F13" s="43" t="s">
        <v>380</v>
      </c>
      <c r="G13" s="26" t="s">
        <v>381</v>
      </c>
      <c r="H13" s="54" t="s">
        <v>555</v>
      </c>
    </row>
    <row r="14" spans="2:8" x14ac:dyDescent="0.3">
      <c r="B14" s="26" t="s">
        <v>39</v>
      </c>
      <c r="C14" s="61" t="s">
        <v>643</v>
      </c>
      <c r="D14" s="45"/>
      <c r="E14" s="26" t="s">
        <v>143</v>
      </c>
      <c r="F14" s="44" t="s">
        <v>524</v>
      </c>
      <c r="G14" s="27" t="s">
        <v>428</v>
      </c>
      <c r="H14" s="54" t="s">
        <v>558</v>
      </c>
    </row>
    <row r="15" spans="2:8" x14ac:dyDescent="0.3">
      <c r="B15" s="26" t="s">
        <v>40</v>
      </c>
      <c r="C15" s="26" t="s">
        <v>203</v>
      </c>
      <c r="D15" s="46"/>
      <c r="E15" s="26" t="s">
        <v>159</v>
      </c>
      <c r="F15" s="44" t="s">
        <v>525</v>
      </c>
      <c r="G15" s="55" t="s">
        <v>589</v>
      </c>
      <c r="H15" s="53" t="s">
        <v>559</v>
      </c>
    </row>
    <row r="16" spans="2:8" x14ac:dyDescent="0.3">
      <c r="B16" s="26" t="s">
        <v>41</v>
      </c>
      <c r="C16" s="26" t="s">
        <v>189</v>
      </c>
      <c r="D16" s="46"/>
      <c r="E16" s="26" t="s">
        <v>125</v>
      </c>
      <c r="F16" s="34" t="s">
        <v>607</v>
      </c>
      <c r="G16" s="47" t="s">
        <v>612</v>
      </c>
      <c r="H16" s="53" t="s">
        <v>560</v>
      </c>
    </row>
    <row r="17" spans="2:8" x14ac:dyDescent="0.3">
      <c r="B17" s="26" t="s">
        <v>42</v>
      </c>
      <c r="C17" s="26" t="s">
        <v>233</v>
      </c>
      <c r="D17" s="48"/>
      <c r="E17" s="26" t="s">
        <v>185</v>
      </c>
      <c r="F17" s="49" t="s">
        <v>526</v>
      </c>
      <c r="G17" s="47" t="s">
        <v>619</v>
      </c>
      <c r="H17" s="53" t="s">
        <v>561</v>
      </c>
    </row>
    <row r="18" spans="2:8" x14ac:dyDescent="0.3">
      <c r="B18" s="26" t="s">
        <v>43</v>
      </c>
      <c r="C18" s="26" t="s">
        <v>270</v>
      </c>
      <c r="D18" s="48"/>
      <c r="E18" s="61" t="s">
        <v>186</v>
      </c>
      <c r="F18" s="37" t="s">
        <v>608</v>
      </c>
      <c r="G18" s="47" t="s">
        <v>620</v>
      </c>
      <c r="H18" s="53" t="s">
        <v>631</v>
      </c>
    </row>
    <row r="19" spans="2:8" x14ac:dyDescent="0.3">
      <c r="B19" s="50"/>
      <c r="C19" s="26" t="s">
        <v>280</v>
      </c>
      <c r="D19" s="48"/>
      <c r="E19" s="26" t="s">
        <v>204</v>
      </c>
      <c r="F19" s="49" t="s">
        <v>609</v>
      </c>
      <c r="G19" s="47" t="s">
        <v>621</v>
      </c>
      <c r="H19" s="53" t="s">
        <v>588</v>
      </c>
    </row>
    <row r="20" spans="2:8" x14ac:dyDescent="0.3">
      <c r="B20" s="48"/>
      <c r="C20" s="26" t="s">
        <v>288</v>
      </c>
      <c r="D20" s="48"/>
      <c r="E20" s="26" t="s">
        <v>188</v>
      </c>
      <c r="F20" s="38" t="s">
        <v>610</v>
      </c>
      <c r="G20" s="47" t="s">
        <v>623</v>
      </c>
      <c r="H20" s="53" t="s">
        <v>565</v>
      </c>
    </row>
    <row r="21" spans="2:8" x14ac:dyDescent="0.3">
      <c r="B21" s="48"/>
      <c r="C21" s="26" t="s">
        <v>294</v>
      </c>
      <c r="D21" s="48"/>
      <c r="E21" s="61" t="s">
        <v>187</v>
      </c>
      <c r="F21" s="38" t="s">
        <v>611</v>
      </c>
      <c r="G21" s="47" t="s">
        <v>563</v>
      </c>
      <c r="H21" s="53" t="s">
        <v>580</v>
      </c>
    </row>
    <row r="22" spans="2:8" x14ac:dyDescent="0.3">
      <c r="B22" s="48"/>
      <c r="C22" s="26" t="s">
        <v>300</v>
      </c>
      <c r="D22" s="48"/>
      <c r="E22" s="26" t="s">
        <v>253</v>
      </c>
      <c r="F22" s="47" t="s">
        <v>616</v>
      </c>
      <c r="G22" s="47" t="s">
        <v>639</v>
      </c>
      <c r="H22" s="53" t="s">
        <v>581</v>
      </c>
    </row>
    <row r="23" spans="2:8" x14ac:dyDescent="0.3">
      <c r="B23" s="48"/>
      <c r="C23" s="61" t="s">
        <v>255</v>
      </c>
      <c r="D23" s="48"/>
      <c r="E23" s="26" t="s">
        <v>378</v>
      </c>
      <c r="F23" s="49" t="s">
        <v>617</v>
      </c>
      <c r="G23" s="47" t="s">
        <v>640</v>
      </c>
      <c r="H23" s="53" t="s">
        <v>568</v>
      </c>
    </row>
    <row r="24" spans="2:8" x14ac:dyDescent="0.3">
      <c r="B24" s="48"/>
      <c r="C24" s="26" t="s">
        <v>311</v>
      </c>
      <c r="D24" s="48"/>
      <c r="E24" s="26" t="s">
        <v>390</v>
      </c>
      <c r="F24" s="49" t="s">
        <v>628</v>
      </c>
      <c r="G24" s="47" t="s">
        <v>641</v>
      </c>
      <c r="H24" s="53" t="s">
        <v>584</v>
      </c>
    </row>
    <row r="25" spans="2:8" x14ac:dyDescent="0.3">
      <c r="B25" s="48"/>
      <c r="C25" s="26" t="s">
        <v>312</v>
      </c>
      <c r="D25" s="48"/>
      <c r="E25" s="61" t="s">
        <v>3</v>
      </c>
      <c r="F25" s="49" t="s">
        <v>629</v>
      </c>
      <c r="G25" s="36" t="s">
        <v>642</v>
      </c>
      <c r="H25" s="53" t="s">
        <v>582</v>
      </c>
    </row>
    <row r="26" spans="2:8" x14ac:dyDescent="0.3">
      <c r="B26" s="48"/>
      <c r="C26" s="26" t="s">
        <v>350</v>
      </c>
      <c r="D26" s="48"/>
      <c r="E26" s="26" t="s">
        <v>463</v>
      </c>
      <c r="F26" s="49" t="s">
        <v>630</v>
      </c>
      <c r="G26" s="51"/>
      <c r="H26" s="53" t="s">
        <v>586</v>
      </c>
    </row>
    <row r="27" spans="2:8" x14ac:dyDescent="0.3">
      <c r="B27" s="48"/>
      <c r="C27" s="26" t="s">
        <v>351</v>
      </c>
      <c r="D27" s="48"/>
      <c r="E27" s="26" t="s">
        <v>479</v>
      </c>
      <c r="F27" s="49" t="s">
        <v>635</v>
      </c>
      <c r="G27" s="15"/>
      <c r="H27" s="35" t="s">
        <v>613</v>
      </c>
    </row>
    <row r="28" spans="2:8" x14ac:dyDescent="0.3">
      <c r="B28" s="48"/>
      <c r="C28" s="26" t="s">
        <v>371</v>
      </c>
      <c r="D28" s="48"/>
      <c r="E28" s="61" t="s">
        <v>486</v>
      </c>
      <c r="F28" s="49" t="s">
        <v>636</v>
      </c>
      <c r="G28" s="15"/>
      <c r="H28" s="35" t="s">
        <v>614</v>
      </c>
    </row>
    <row r="29" spans="2:8" x14ac:dyDescent="0.3">
      <c r="B29" s="14"/>
      <c r="C29" s="27" t="s">
        <v>404</v>
      </c>
      <c r="D29" s="14"/>
      <c r="E29" s="52" t="s">
        <v>601</v>
      </c>
      <c r="F29" s="36" t="s">
        <v>637</v>
      </c>
      <c r="G29" s="15"/>
      <c r="H29" s="35" t="s">
        <v>615</v>
      </c>
    </row>
    <row r="30" spans="2:8" x14ac:dyDescent="0.3">
      <c r="B30" s="14"/>
      <c r="C30" s="62" t="s">
        <v>421</v>
      </c>
      <c r="D30" s="14"/>
      <c r="E30" s="52" t="s">
        <v>602</v>
      </c>
      <c r="F30" s="36" t="s">
        <v>638</v>
      </c>
      <c r="G30" s="15"/>
      <c r="H30" s="35" t="s">
        <v>624</v>
      </c>
    </row>
    <row r="31" spans="2:8" x14ac:dyDescent="0.3">
      <c r="B31" s="14"/>
      <c r="C31" s="26" t="s">
        <v>470</v>
      </c>
      <c r="D31" s="14"/>
      <c r="E31" s="52" t="s">
        <v>605</v>
      </c>
      <c r="F31" s="60"/>
      <c r="G31" s="15"/>
      <c r="H31" s="35" t="s">
        <v>625</v>
      </c>
    </row>
    <row r="32" spans="2:8" x14ac:dyDescent="0.3">
      <c r="B32" s="14"/>
      <c r="C32" s="43" t="s">
        <v>492</v>
      </c>
      <c r="D32" s="14"/>
      <c r="E32" s="38" t="s">
        <v>618</v>
      </c>
      <c r="F32" s="1"/>
      <c r="G32" s="15"/>
      <c r="H32" s="35" t="s">
        <v>626</v>
      </c>
    </row>
    <row r="33" spans="2:8" x14ac:dyDescent="0.3">
      <c r="B33" s="14"/>
      <c r="C33" s="43" t="s">
        <v>500</v>
      </c>
      <c r="D33" s="14"/>
      <c r="E33" s="35" t="s">
        <v>627</v>
      </c>
      <c r="F33" s="1"/>
      <c r="G33" s="15"/>
      <c r="H33" s="40"/>
    </row>
    <row r="34" spans="2:8" x14ac:dyDescent="0.3">
      <c r="B34" s="14"/>
      <c r="C34" s="43" t="s">
        <v>509</v>
      </c>
      <c r="D34" s="14"/>
      <c r="E34" s="35" t="s">
        <v>633</v>
      </c>
      <c r="F34" s="1"/>
      <c r="G34" s="1"/>
      <c r="H34" s="14"/>
    </row>
    <row r="35" spans="2:8" x14ac:dyDescent="0.3">
      <c r="B35" s="13"/>
      <c r="C35" s="44" t="s">
        <v>516</v>
      </c>
      <c r="D35" s="13"/>
      <c r="E35" s="36" t="s">
        <v>634</v>
      </c>
      <c r="F35" s="18"/>
      <c r="G35" s="1"/>
      <c r="H35" s="13"/>
    </row>
    <row r="36" spans="2:8" x14ac:dyDescent="0.3">
      <c r="B36" s="13"/>
      <c r="C36" s="52" t="s">
        <v>603</v>
      </c>
      <c r="D36" s="13"/>
      <c r="E36" s="42"/>
      <c r="F36" s="18"/>
      <c r="G36" s="1"/>
      <c r="H36" s="13"/>
    </row>
    <row r="37" spans="2:8" x14ac:dyDescent="0.3">
      <c r="B37" s="1"/>
      <c r="C37" s="59" t="s">
        <v>606</v>
      </c>
      <c r="D37" s="1"/>
      <c r="E37" s="1"/>
      <c r="F37" s="1"/>
      <c r="G37" s="1"/>
      <c r="H37" s="1"/>
    </row>
    <row r="38" spans="2:8" x14ac:dyDescent="0.3">
      <c r="B38" s="1"/>
      <c r="C38" s="52" t="s">
        <v>604</v>
      </c>
      <c r="D38" s="1"/>
      <c r="E38" s="1"/>
      <c r="F38" s="1"/>
      <c r="G38" s="1"/>
      <c r="H38" s="1"/>
    </row>
    <row r="39" spans="2:8" x14ac:dyDescent="0.3">
      <c r="B39" s="41"/>
      <c r="C39" s="36" t="s">
        <v>632</v>
      </c>
      <c r="D39" s="41"/>
      <c r="E39" s="41"/>
      <c r="F39" s="41"/>
      <c r="G39" s="41"/>
      <c r="H39" s="41"/>
    </row>
  </sheetData>
  <pageMargins left="0.7" right="0.7" top="0.78740157499999996" bottom="0.78740157499999996"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EF9AC-F370-4024-B81C-3519DFAC0954}">
  <dimension ref="B2:E97"/>
  <sheetViews>
    <sheetView zoomScaleNormal="100" workbookViewId="0">
      <selection activeCell="C11" sqref="C11"/>
    </sheetView>
  </sheetViews>
  <sheetFormatPr baseColWidth="10" defaultRowHeight="14.4" x14ac:dyDescent="0.3"/>
  <cols>
    <col min="2" max="2" width="6.6640625" style="39" customWidth="1"/>
    <col min="3" max="3" width="49.77734375" style="131" bestFit="1" customWidth="1"/>
    <col min="4" max="4" width="10.33203125" style="39" customWidth="1"/>
    <col min="5" max="5" width="7.44140625" style="39" customWidth="1"/>
  </cols>
  <sheetData>
    <row r="2" spans="2:5" s="39" customFormat="1" x14ac:dyDescent="0.3">
      <c r="B2" s="70" t="s">
        <v>597</v>
      </c>
      <c r="C2" s="132" t="s">
        <v>596</v>
      </c>
      <c r="D2" s="70" t="s">
        <v>598</v>
      </c>
      <c r="E2" s="70" t="s">
        <v>599</v>
      </c>
    </row>
    <row r="3" spans="2:5" x14ac:dyDescent="0.3">
      <c r="B3" s="24">
        <v>1</v>
      </c>
      <c r="C3" s="26" t="s">
        <v>15</v>
      </c>
      <c r="D3" s="24">
        <v>34</v>
      </c>
      <c r="E3" s="24">
        <v>1</v>
      </c>
    </row>
    <row r="4" spans="2:5" x14ac:dyDescent="0.3">
      <c r="B4" s="24">
        <v>2</v>
      </c>
      <c r="C4" s="26" t="s">
        <v>30</v>
      </c>
      <c r="D4" s="24">
        <v>48</v>
      </c>
      <c r="E4" s="24">
        <v>3</v>
      </c>
    </row>
    <row r="5" spans="2:5" x14ac:dyDescent="0.3">
      <c r="B5" s="24">
        <v>3</v>
      </c>
      <c r="C5" s="26" t="s">
        <v>37</v>
      </c>
      <c r="D5" s="24">
        <v>32</v>
      </c>
      <c r="E5" s="24">
        <v>1</v>
      </c>
    </row>
    <row r="6" spans="2:5" x14ac:dyDescent="0.3">
      <c r="B6" s="24">
        <v>4</v>
      </c>
      <c r="C6" s="26" t="s">
        <v>38</v>
      </c>
      <c r="D6" s="24">
        <v>55</v>
      </c>
      <c r="E6" s="24">
        <v>0</v>
      </c>
    </row>
    <row r="7" spans="2:5" x14ac:dyDescent="0.3">
      <c r="B7" s="24">
        <v>5</v>
      </c>
      <c r="C7" s="26" t="s">
        <v>39</v>
      </c>
      <c r="D7" s="24">
        <v>51</v>
      </c>
      <c r="E7" s="24">
        <v>1</v>
      </c>
    </row>
    <row r="8" spans="2:5" x14ac:dyDescent="0.3">
      <c r="B8" s="24">
        <v>6</v>
      </c>
      <c r="C8" s="26" t="s">
        <v>40</v>
      </c>
      <c r="D8" s="24">
        <v>27</v>
      </c>
      <c r="E8" s="24">
        <v>0</v>
      </c>
    </row>
    <row r="9" spans="2:5" x14ac:dyDescent="0.3">
      <c r="B9" s="24">
        <v>7</v>
      </c>
      <c r="C9" s="26" t="s">
        <v>41</v>
      </c>
      <c r="D9" s="24">
        <v>36</v>
      </c>
      <c r="E9" s="24">
        <v>0</v>
      </c>
    </row>
    <row r="10" spans="2:5" x14ac:dyDescent="0.3">
      <c r="B10" s="24">
        <v>8</v>
      </c>
      <c r="C10" s="26" t="s">
        <v>42</v>
      </c>
      <c r="D10" s="24">
        <v>17</v>
      </c>
      <c r="E10" s="24">
        <v>0</v>
      </c>
    </row>
    <row r="11" spans="2:5" x14ac:dyDescent="0.3">
      <c r="B11" s="24">
        <v>9</v>
      </c>
      <c r="C11" s="26" t="s">
        <v>43</v>
      </c>
      <c r="D11" s="24">
        <v>30</v>
      </c>
      <c r="E11" s="24">
        <v>1</v>
      </c>
    </row>
    <row r="12" spans="2:5" x14ac:dyDescent="0.3">
      <c r="B12" s="24">
        <v>10</v>
      </c>
      <c r="C12" s="26" t="s">
        <v>4</v>
      </c>
      <c r="D12" s="24">
        <v>55</v>
      </c>
      <c r="E12" s="24">
        <v>1</v>
      </c>
    </row>
    <row r="13" spans="2:5" x14ac:dyDescent="0.3">
      <c r="B13" s="24">
        <v>11</v>
      </c>
      <c r="C13" s="27" t="s">
        <v>226</v>
      </c>
      <c r="D13" s="24">
        <v>86</v>
      </c>
      <c r="E13" s="24">
        <v>0</v>
      </c>
    </row>
    <row r="14" spans="2:5" x14ac:dyDescent="0.3">
      <c r="B14" s="24">
        <v>12</v>
      </c>
      <c r="C14" s="26" t="s">
        <v>158</v>
      </c>
      <c r="D14" s="24">
        <v>14</v>
      </c>
      <c r="E14" s="24">
        <v>1</v>
      </c>
    </row>
    <row r="15" spans="2:5" x14ac:dyDescent="0.3">
      <c r="B15" s="24">
        <v>13</v>
      </c>
      <c r="C15" s="26" t="s">
        <v>165</v>
      </c>
      <c r="D15" s="24">
        <v>54</v>
      </c>
      <c r="E15" s="24">
        <v>4</v>
      </c>
    </row>
    <row r="16" spans="2:5" x14ac:dyDescent="0.3">
      <c r="B16" s="24">
        <v>14</v>
      </c>
      <c r="C16" s="26" t="s">
        <v>124</v>
      </c>
      <c r="D16" s="24">
        <v>55</v>
      </c>
      <c r="E16" s="24">
        <v>3</v>
      </c>
    </row>
    <row r="17" spans="2:5" x14ac:dyDescent="0.3">
      <c r="B17" s="24">
        <v>15</v>
      </c>
      <c r="C17" s="26" t="s">
        <v>203</v>
      </c>
      <c r="D17" s="24">
        <v>48</v>
      </c>
      <c r="E17" s="24">
        <v>1</v>
      </c>
    </row>
    <row r="18" spans="2:5" x14ac:dyDescent="0.3">
      <c r="B18" s="24">
        <v>16</v>
      </c>
      <c r="C18" s="26" t="s">
        <v>189</v>
      </c>
      <c r="D18" s="24">
        <v>51</v>
      </c>
      <c r="E18" s="24">
        <v>2</v>
      </c>
    </row>
    <row r="19" spans="2:5" x14ac:dyDescent="0.3">
      <c r="B19" s="24">
        <v>17</v>
      </c>
      <c r="C19" s="26" t="s">
        <v>233</v>
      </c>
      <c r="D19" s="24">
        <v>30</v>
      </c>
      <c r="E19" s="24">
        <v>1</v>
      </c>
    </row>
    <row r="20" spans="2:5" x14ac:dyDescent="0.3">
      <c r="B20" s="24">
        <v>18</v>
      </c>
      <c r="C20" s="26" t="s">
        <v>270</v>
      </c>
      <c r="D20" s="24">
        <v>51</v>
      </c>
      <c r="E20" s="24">
        <v>0</v>
      </c>
    </row>
    <row r="21" spans="2:5" x14ac:dyDescent="0.3">
      <c r="B21" s="24">
        <v>19</v>
      </c>
      <c r="C21" s="26" t="s">
        <v>280</v>
      </c>
      <c r="D21" s="24">
        <v>51</v>
      </c>
      <c r="E21" s="24">
        <v>3</v>
      </c>
    </row>
    <row r="22" spans="2:5" x14ac:dyDescent="0.3">
      <c r="B22" s="24">
        <v>20</v>
      </c>
      <c r="C22" s="26" t="s">
        <v>288</v>
      </c>
      <c r="D22" s="24">
        <v>34</v>
      </c>
      <c r="E22" s="24">
        <v>0</v>
      </c>
    </row>
    <row r="23" spans="2:5" x14ac:dyDescent="0.3">
      <c r="B23" s="24">
        <v>21</v>
      </c>
      <c r="C23" s="26" t="s">
        <v>294</v>
      </c>
      <c r="D23" s="24">
        <v>51</v>
      </c>
      <c r="E23" s="24">
        <v>1</v>
      </c>
    </row>
    <row r="24" spans="2:5" x14ac:dyDescent="0.3">
      <c r="B24" s="24">
        <v>22</v>
      </c>
      <c r="C24" s="26" t="s">
        <v>300</v>
      </c>
      <c r="D24" s="24">
        <v>1</v>
      </c>
      <c r="E24" s="24">
        <v>0</v>
      </c>
    </row>
    <row r="25" spans="2:5" x14ac:dyDescent="0.3">
      <c r="B25" s="24">
        <v>23</v>
      </c>
      <c r="C25" s="26" t="s">
        <v>255</v>
      </c>
      <c r="D25" s="24">
        <v>55</v>
      </c>
      <c r="E25" s="24">
        <v>2</v>
      </c>
    </row>
    <row r="26" spans="2:5" x14ac:dyDescent="0.3">
      <c r="B26" s="24">
        <v>24</v>
      </c>
      <c r="C26" s="26" t="s">
        <v>311</v>
      </c>
      <c r="D26" s="24">
        <v>16</v>
      </c>
      <c r="E26" s="24">
        <v>0</v>
      </c>
    </row>
    <row r="27" spans="2:5" x14ac:dyDescent="0.3">
      <c r="B27" s="24">
        <v>25</v>
      </c>
      <c r="C27" s="26" t="s">
        <v>312</v>
      </c>
      <c r="D27" s="24">
        <v>92</v>
      </c>
      <c r="E27" s="24">
        <v>0</v>
      </c>
    </row>
    <row r="28" spans="2:5" x14ac:dyDescent="0.3">
      <c r="B28" s="24">
        <v>26</v>
      </c>
      <c r="C28" s="26" t="s">
        <v>350</v>
      </c>
      <c r="D28" s="24">
        <v>31</v>
      </c>
      <c r="E28" s="24">
        <v>0</v>
      </c>
    </row>
    <row r="29" spans="2:5" x14ac:dyDescent="0.3">
      <c r="B29" s="24">
        <v>27</v>
      </c>
      <c r="C29" s="26" t="s">
        <v>351</v>
      </c>
      <c r="D29" s="24">
        <v>13</v>
      </c>
      <c r="E29" s="24">
        <v>1</v>
      </c>
    </row>
    <row r="30" spans="2:5" x14ac:dyDescent="0.3">
      <c r="B30" s="24">
        <v>28</v>
      </c>
      <c r="C30" s="26" t="s">
        <v>371</v>
      </c>
      <c r="D30" s="24">
        <v>55</v>
      </c>
      <c r="E30" s="24">
        <v>2</v>
      </c>
    </row>
    <row r="31" spans="2:5" x14ac:dyDescent="0.3">
      <c r="B31" s="24">
        <v>29</v>
      </c>
      <c r="C31" s="27" t="s">
        <v>404</v>
      </c>
      <c r="D31" s="24">
        <v>32</v>
      </c>
      <c r="E31" s="24">
        <v>1</v>
      </c>
    </row>
    <row r="32" spans="2:5" x14ac:dyDescent="0.3">
      <c r="B32" s="24">
        <v>30</v>
      </c>
      <c r="C32" s="27" t="s">
        <v>421</v>
      </c>
      <c r="D32" s="24">
        <v>54</v>
      </c>
      <c r="E32" s="24">
        <v>5</v>
      </c>
    </row>
    <row r="33" spans="2:5" x14ac:dyDescent="0.3">
      <c r="B33" s="24">
        <v>31</v>
      </c>
      <c r="C33" s="26" t="s">
        <v>470</v>
      </c>
      <c r="D33" s="24">
        <v>36</v>
      </c>
      <c r="E33" s="24">
        <v>2</v>
      </c>
    </row>
    <row r="34" spans="2:5" x14ac:dyDescent="0.3">
      <c r="B34" s="24">
        <v>32</v>
      </c>
      <c r="C34" s="26" t="s">
        <v>492</v>
      </c>
      <c r="D34" s="24">
        <v>29</v>
      </c>
      <c r="E34" s="24">
        <v>2</v>
      </c>
    </row>
    <row r="35" spans="2:5" x14ac:dyDescent="0.3">
      <c r="B35" s="24">
        <v>33</v>
      </c>
      <c r="C35" s="26" t="s">
        <v>500</v>
      </c>
      <c r="D35" s="24">
        <v>13</v>
      </c>
      <c r="E35" s="24">
        <v>3</v>
      </c>
    </row>
    <row r="36" spans="2:5" x14ac:dyDescent="0.3">
      <c r="B36" s="24">
        <v>34</v>
      </c>
      <c r="C36" s="26" t="s">
        <v>509</v>
      </c>
      <c r="D36" s="24">
        <v>23</v>
      </c>
      <c r="E36" s="24">
        <v>2</v>
      </c>
    </row>
    <row r="37" spans="2:5" x14ac:dyDescent="0.3">
      <c r="B37" s="24">
        <v>35</v>
      </c>
      <c r="C37" s="28" t="s">
        <v>516</v>
      </c>
      <c r="D37" s="24">
        <v>28</v>
      </c>
      <c r="E37" s="24">
        <v>0</v>
      </c>
    </row>
    <row r="38" spans="2:5" x14ac:dyDescent="0.3">
      <c r="B38" s="24">
        <v>36</v>
      </c>
      <c r="C38" s="26" t="s">
        <v>1</v>
      </c>
      <c r="D38" s="24">
        <v>14</v>
      </c>
      <c r="E38" s="24">
        <v>4</v>
      </c>
    </row>
    <row r="39" spans="2:5" x14ac:dyDescent="0.3">
      <c r="B39" s="24">
        <v>37</v>
      </c>
      <c r="C39" s="29" t="s">
        <v>347</v>
      </c>
      <c r="D39" s="24">
        <v>13</v>
      </c>
      <c r="E39" s="24">
        <v>0</v>
      </c>
    </row>
    <row r="40" spans="2:5" x14ac:dyDescent="0.3">
      <c r="B40" s="24">
        <v>38</v>
      </c>
      <c r="C40" s="29" t="s">
        <v>348</v>
      </c>
      <c r="D40" s="24">
        <v>58</v>
      </c>
      <c r="E40" s="24">
        <v>0</v>
      </c>
    </row>
    <row r="41" spans="2:5" x14ac:dyDescent="0.3">
      <c r="B41" s="24">
        <v>39</v>
      </c>
      <c r="C41" s="29" t="s">
        <v>349</v>
      </c>
      <c r="D41" s="24">
        <v>58</v>
      </c>
      <c r="E41" s="24">
        <v>1</v>
      </c>
    </row>
    <row r="42" spans="2:5" x14ac:dyDescent="0.3">
      <c r="B42" s="24">
        <v>40</v>
      </c>
      <c r="C42" s="26" t="s">
        <v>97</v>
      </c>
      <c r="D42" s="24">
        <v>14</v>
      </c>
      <c r="E42" s="24">
        <v>0</v>
      </c>
    </row>
    <row r="43" spans="2:5" x14ac:dyDescent="0.3">
      <c r="B43" s="24">
        <v>41</v>
      </c>
      <c r="C43" s="26" t="s">
        <v>5</v>
      </c>
      <c r="D43" s="24">
        <v>50</v>
      </c>
      <c r="E43" s="24">
        <v>1</v>
      </c>
    </row>
    <row r="44" spans="2:5" x14ac:dyDescent="0.3">
      <c r="B44" s="24">
        <v>42</v>
      </c>
      <c r="C44" s="26" t="s">
        <v>118</v>
      </c>
      <c r="D44" s="24">
        <v>12</v>
      </c>
      <c r="E44" s="24">
        <v>0</v>
      </c>
    </row>
    <row r="45" spans="2:5" x14ac:dyDescent="0.3">
      <c r="B45" s="24">
        <v>43</v>
      </c>
      <c r="C45" s="26" t="s">
        <v>133</v>
      </c>
      <c r="D45" s="24">
        <v>36</v>
      </c>
      <c r="E45" s="24">
        <v>0</v>
      </c>
    </row>
    <row r="46" spans="2:5" x14ac:dyDescent="0.3">
      <c r="B46" s="24">
        <v>44</v>
      </c>
      <c r="C46" s="26" t="s">
        <v>143</v>
      </c>
      <c r="D46" s="24">
        <v>31</v>
      </c>
      <c r="E46" s="24">
        <v>2</v>
      </c>
    </row>
    <row r="47" spans="2:5" x14ac:dyDescent="0.3">
      <c r="B47" s="24">
        <v>45</v>
      </c>
      <c r="C47" s="26" t="s">
        <v>159</v>
      </c>
      <c r="D47" s="24">
        <v>50</v>
      </c>
      <c r="E47" s="24">
        <v>0</v>
      </c>
    </row>
    <row r="48" spans="2:5" x14ac:dyDescent="0.3">
      <c r="B48" s="24">
        <v>46</v>
      </c>
      <c r="C48" s="26" t="s">
        <v>125</v>
      </c>
      <c r="D48" s="24">
        <v>47</v>
      </c>
      <c r="E48" s="24">
        <v>0</v>
      </c>
    </row>
    <row r="49" spans="2:5" x14ac:dyDescent="0.3">
      <c r="B49" s="24">
        <v>47</v>
      </c>
      <c r="C49" s="26" t="s">
        <v>185</v>
      </c>
      <c r="D49" s="24">
        <v>55</v>
      </c>
      <c r="E49" s="24">
        <v>2</v>
      </c>
    </row>
    <row r="50" spans="2:5" x14ac:dyDescent="0.3">
      <c r="B50" s="24">
        <v>48</v>
      </c>
      <c r="C50" s="26" t="s">
        <v>186</v>
      </c>
      <c r="D50" s="24">
        <v>3</v>
      </c>
      <c r="E50" s="24">
        <v>4</v>
      </c>
    </row>
    <row r="51" spans="2:5" x14ac:dyDescent="0.3">
      <c r="B51" s="24">
        <v>49</v>
      </c>
      <c r="C51" s="26" t="s">
        <v>204</v>
      </c>
      <c r="D51" s="24">
        <v>54</v>
      </c>
      <c r="E51" s="24">
        <v>1</v>
      </c>
    </row>
    <row r="52" spans="2:5" x14ac:dyDescent="0.3">
      <c r="B52" s="24">
        <v>50</v>
      </c>
      <c r="C52" s="26" t="s">
        <v>188</v>
      </c>
      <c r="D52" s="24">
        <v>30</v>
      </c>
      <c r="E52" s="24">
        <v>4</v>
      </c>
    </row>
    <row r="53" spans="2:5" x14ac:dyDescent="0.3">
      <c r="B53" s="24">
        <v>51</v>
      </c>
      <c r="C53" s="26" t="s">
        <v>187</v>
      </c>
      <c r="D53" s="24">
        <v>19</v>
      </c>
      <c r="E53" s="24">
        <v>5</v>
      </c>
    </row>
    <row r="54" spans="2:5" x14ac:dyDescent="0.3">
      <c r="B54" s="24">
        <v>52</v>
      </c>
      <c r="C54" s="26" t="s">
        <v>253</v>
      </c>
      <c r="D54" s="24">
        <v>44</v>
      </c>
      <c r="E54" s="24">
        <v>0</v>
      </c>
    </row>
    <row r="55" spans="2:5" x14ac:dyDescent="0.3">
      <c r="B55" s="24">
        <v>53</v>
      </c>
      <c r="C55" s="26" t="s">
        <v>378</v>
      </c>
      <c r="D55" s="24">
        <v>41</v>
      </c>
      <c r="E55" s="24">
        <v>0</v>
      </c>
    </row>
    <row r="56" spans="2:5" x14ac:dyDescent="0.3">
      <c r="B56" s="24">
        <v>54</v>
      </c>
      <c r="C56" s="26" t="s">
        <v>390</v>
      </c>
      <c r="D56" s="24">
        <v>30</v>
      </c>
      <c r="E56" s="24">
        <v>3</v>
      </c>
    </row>
    <row r="57" spans="2:5" x14ac:dyDescent="0.3">
      <c r="B57" s="24">
        <v>55</v>
      </c>
      <c r="C57" s="26" t="s">
        <v>3</v>
      </c>
      <c r="D57" s="24">
        <v>28</v>
      </c>
      <c r="E57" s="24">
        <v>6</v>
      </c>
    </row>
    <row r="58" spans="2:5" x14ac:dyDescent="0.3">
      <c r="B58" s="24">
        <v>56</v>
      </c>
      <c r="C58" s="26" t="s">
        <v>463</v>
      </c>
      <c r="D58" s="24">
        <v>10</v>
      </c>
      <c r="E58" s="24">
        <v>0</v>
      </c>
    </row>
    <row r="59" spans="2:5" x14ac:dyDescent="0.3">
      <c r="B59" s="24">
        <v>57</v>
      </c>
      <c r="C59" s="26" t="s">
        <v>479</v>
      </c>
      <c r="D59" s="24">
        <v>44</v>
      </c>
      <c r="E59" s="24">
        <v>0</v>
      </c>
    </row>
    <row r="60" spans="2:5" x14ac:dyDescent="0.3">
      <c r="B60" s="24">
        <v>58</v>
      </c>
      <c r="C60" s="26" t="s">
        <v>486</v>
      </c>
      <c r="D60" s="24">
        <v>60</v>
      </c>
      <c r="E60" s="24">
        <v>2</v>
      </c>
    </row>
    <row r="61" spans="2:5" x14ac:dyDescent="0.3">
      <c r="B61" s="24">
        <v>59</v>
      </c>
      <c r="C61" s="26" t="s">
        <v>254</v>
      </c>
      <c r="D61" s="24">
        <v>36</v>
      </c>
      <c r="E61" s="24">
        <v>0</v>
      </c>
    </row>
    <row r="62" spans="2:5" x14ac:dyDescent="0.3">
      <c r="B62" s="24">
        <v>60</v>
      </c>
      <c r="C62" s="26" t="s">
        <v>541</v>
      </c>
      <c r="D62" s="24">
        <v>49</v>
      </c>
      <c r="E62" s="24">
        <v>2</v>
      </c>
    </row>
    <row r="63" spans="2:5" x14ac:dyDescent="0.3">
      <c r="B63" s="24">
        <v>61</v>
      </c>
      <c r="C63" s="26" t="s">
        <v>527</v>
      </c>
      <c r="D63" s="24">
        <v>9</v>
      </c>
      <c r="E63" s="24">
        <v>0</v>
      </c>
    </row>
    <row r="64" spans="2:5" x14ac:dyDescent="0.3">
      <c r="B64" s="24">
        <v>62</v>
      </c>
      <c r="C64" s="26" t="s">
        <v>380</v>
      </c>
      <c r="D64" s="24">
        <v>33</v>
      </c>
      <c r="E64" s="24">
        <v>0</v>
      </c>
    </row>
    <row r="65" spans="2:5" x14ac:dyDescent="0.3">
      <c r="B65" s="24">
        <v>63</v>
      </c>
      <c r="C65" s="28" t="s">
        <v>524</v>
      </c>
      <c r="D65" s="24">
        <v>39</v>
      </c>
      <c r="E65" s="24">
        <v>1</v>
      </c>
    </row>
    <row r="66" spans="2:5" x14ac:dyDescent="0.3">
      <c r="B66" s="24">
        <v>64</v>
      </c>
      <c r="C66" s="28" t="s">
        <v>525</v>
      </c>
      <c r="D66" s="24">
        <v>15</v>
      </c>
      <c r="E66" s="24">
        <v>0</v>
      </c>
    </row>
    <row r="67" spans="2:5" x14ac:dyDescent="0.3">
      <c r="B67" s="24">
        <v>65</v>
      </c>
      <c r="C67" s="26" t="s">
        <v>313</v>
      </c>
      <c r="D67" s="24">
        <v>16</v>
      </c>
      <c r="E67" s="24">
        <v>0</v>
      </c>
    </row>
    <row r="68" spans="2:5" x14ac:dyDescent="0.3">
      <c r="B68" s="24">
        <v>66</v>
      </c>
      <c r="C68" s="26" t="s">
        <v>314</v>
      </c>
      <c r="D68" s="24">
        <v>19</v>
      </c>
      <c r="E68" s="24">
        <v>0</v>
      </c>
    </row>
    <row r="69" spans="2:5" x14ac:dyDescent="0.3">
      <c r="B69" s="24">
        <v>67</v>
      </c>
      <c r="C69" s="27" t="s">
        <v>339</v>
      </c>
      <c r="D69" s="24">
        <v>50</v>
      </c>
      <c r="E69" s="24">
        <v>0</v>
      </c>
    </row>
    <row r="70" spans="2:5" x14ac:dyDescent="0.3">
      <c r="B70" s="24">
        <v>68</v>
      </c>
      <c r="C70" s="26" t="s">
        <v>381</v>
      </c>
      <c r="D70" s="24">
        <v>50</v>
      </c>
      <c r="E70" s="24">
        <v>0</v>
      </c>
    </row>
    <row r="71" spans="2:5" x14ac:dyDescent="0.3">
      <c r="B71" s="24">
        <v>69</v>
      </c>
      <c r="C71" s="27" t="s">
        <v>389</v>
      </c>
      <c r="D71" s="24">
        <v>89</v>
      </c>
      <c r="E71" s="24">
        <v>0</v>
      </c>
    </row>
    <row r="72" spans="2:5" x14ac:dyDescent="0.3">
      <c r="B72" s="24">
        <v>70</v>
      </c>
      <c r="C72" s="30" t="s">
        <v>589</v>
      </c>
      <c r="D72" s="24">
        <v>47</v>
      </c>
      <c r="E72" s="24">
        <v>0</v>
      </c>
    </row>
    <row r="73" spans="2:5" x14ac:dyDescent="0.3">
      <c r="B73" s="24">
        <v>71</v>
      </c>
      <c r="C73" s="31" t="s">
        <v>579</v>
      </c>
      <c r="D73" s="24">
        <v>88</v>
      </c>
      <c r="E73" s="24">
        <v>0</v>
      </c>
    </row>
    <row r="74" spans="2:5" x14ac:dyDescent="0.3">
      <c r="B74" s="24">
        <v>72</v>
      </c>
      <c r="C74" s="31" t="s">
        <v>578</v>
      </c>
      <c r="D74" s="24">
        <v>33</v>
      </c>
      <c r="E74" s="24">
        <v>0</v>
      </c>
    </row>
    <row r="75" spans="2:5" x14ac:dyDescent="0.3">
      <c r="B75" s="24">
        <v>73</v>
      </c>
      <c r="C75" s="31" t="s">
        <v>577</v>
      </c>
      <c r="D75" s="24">
        <v>63</v>
      </c>
      <c r="E75" s="24">
        <v>0</v>
      </c>
    </row>
    <row r="76" spans="2:5" x14ac:dyDescent="0.3">
      <c r="B76" s="24">
        <v>74</v>
      </c>
      <c r="C76" s="30" t="s">
        <v>555</v>
      </c>
      <c r="D76" s="24">
        <v>91</v>
      </c>
      <c r="E76" s="24">
        <v>0</v>
      </c>
    </row>
    <row r="77" spans="2:5" x14ac:dyDescent="0.3">
      <c r="B77" s="24">
        <v>75</v>
      </c>
      <c r="C77" s="30" t="s">
        <v>558</v>
      </c>
      <c r="D77" s="24">
        <v>33</v>
      </c>
      <c r="E77" s="24">
        <v>0</v>
      </c>
    </row>
    <row r="78" spans="2:5" x14ac:dyDescent="0.3">
      <c r="B78" s="24">
        <v>76</v>
      </c>
      <c r="C78" s="31" t="s">
        <v>559</v>
      </c>
      <c r="D78" s="24">
        <v>48</v>
      </c>
      <c r="E78" s="24">
        <v>0</v>
      </c>
    </row>
    <row r="79" spans="2:5" x14ac:dyDescent="0.3">
      <c r="B79" s="24">
        <v>77</v>
      </c>
      <c r="C79" s="31" t="s">
        <v>560</v>
      </c>
      <c r="D79" s="24">
        <v>2</v>
      </c>
      <c r="E79" s="24">
        <v>0</v>
      </c>
    </row>
    <row r="80" spans="2:5" x14ac:dyDescent="0.3">
      <c r="B80" s="24">
        <v>78</v>
      </c>
      <c r="C80" s="31" t="s">
        <v>561</v>
      </c>
      <c r="D80" s="24">
        <v>48</v>
      </c>
      <c r="E80" s="24">
        <v>0</v>
      </c>
    </row>
    <row r="81" spans="2:5" x14ac:dyDescent="0.3">
      <c r="B81" s="24">
        <v>79</v>
      </c>
      <c r="C81" s="31" t="s">
        <v>563</v>
      </c>
      <c r="D81" s="24">
        <v>90</v>
      </c>
      <c r="E81" s="24">
        <v>0</v>
      </c>
    </row>
    <row r="82" spans="2:5" x14ac:dyDescent="0.3">
      <c r="B82" s="24">
        <v>80</v>
      </c>
      <c r="C82" s="31" t="s">
        <v>588</v>
      </c>
      <c r="D82" s="24">
        <v>2</v>
      </c>
      <c r="E82" s="24">
        <v>0</v>
      </c>
    </row>
    <row r="83" spans="2:5" x14ac:dyDescent="0.3">
      <c r="B83" s="24">
        <v>81</v>
      </c>
      <c r="C83" s="31" t="s">
        <v>565</v>
      </c>
      <c r="D83" s="24">
        <v>90</v>
      </c>
      <c r="E83" s="24">
        <v>0</v>
      </c>
    </row>
    <row r="84" spans="2:5" x14ac:dyDescent="0.3">
      <c r="B84" s="24">
        <v>82</v>
      </c>
      <c r="C84" s="31" t="s">
        <v>580</v>
      </c>
      <c r="D84" s="24">
        <v>89</v>
      </c>
      <c r="E84" s="24">
        <v>0</v>
      </c>
    </row>
    <row r="85" spans="2:5" x14ac:dyDescent="0.3">
      <c r="B85" s="24">
        <v>83</v>
      </c>
      <c r="C85" s="31" t="s">
        <v>581</v>
      </c>
      <c r="D85" s="24">
        <v>2</v>
      </c>
      <c r="E85" s="24">
        <v>0</v>
      </c>
    </row>
    <row r="86" spans="2:5" x14ac:dyDescent="0.3">
      <c r="B86" s="24">
        <v>84</v>
      </c>
      <c r="C86" s="31" t="s">
        <v>568</v>
      </c>
      <c r="D86" s="24">
        <v>13</v>
      </c>
      <c r="E86" s="24">
        <v>0</v>
      </c>
    </row>
    <row r="87" spans="2:5" x14ac:dyDescent="0.3">
      <c r="B87" s="24">
        <v>85</v>
      </c>
      <c r="C87" s="31" t="s">
        <v>584</v>
      </c>
      <c r="D87" s="24">
        <v>60</v>
      </c>
      <c r="E87" s="24">
        <v>0</v>
      </c>
    </row>
    <row r="88" spans="2:5" x14ac:dyDescent="0.3">
      <c r="B88" s="24">
        <v>86</v>
      </c>
      <c r="C88" s="31" t="s">
        <v>582</v>
      </c>
      <c r="D88" s="24">
        <v>30</v>
      </c>
      <c r="E88" s="24">
        <v>1</v>
      </c>
    </row>
    <row r="89" spans="2:5" x14ac:dyDescent="0.3">
      <c r="B89" s="24">
        <v>87</v>
      </c>
      <c r="C89" s="31" t="s">
        <v>586</v>
      </c>
      <c r="D89" s="24">
        <v>88</v>
      </c>
      <c r="E89" s="24">
        <v>0</v>
      </c>
    </row>
    <row r="90" spans="2:5" x14ac:dyDescent="0.3">
      <c r="B90" s="24">
        <v>88</v>
      </c>
      <c r="C90" s="32" t="s">
        <v>601</v>
      </c>
      <c r="D90" s="24">
        <v>69</v>
      </c>
      <c r="E90" s="24">
        <v>3</v>
      </c>
    </row>
    <row r="91" spans="2:5" x14ac:dyDescent="0.3">
      <c r="B91" s="24">
        <v>89</v>
      </c>
      <c r="C91" s="32" t="s">
        <v>602</v>
      </c>
      <c r="D91" s="24">
        <v>21</v>
      </c>
      <c r="E91" s="24">
        <v>3</v>
      </c>
    </row>
    <row r="92" spans="2:5" x14ac:dyDescent="0.3">
      <c r="B92" s="24">
        <v>90</v>
      </c>
      <c r="C92" s="32" t="s">
        <v>603</v>
      </c>
      <c r="D92" s="24">
        <v>5</v>
      </c>
      <c r="E92" s="24">
        <v>2</v>
      </c>
    </row>
    <row r="93" spans="2:5" x14ac:dyDescent="0.3">
      <c r="B93" s="24">
        <v>91</v>
      </c>
      <c r="C93" s="32" t="s">
        <v>606</v>
      </c>
      <c r="D93" s="24">
        <v>88</v>
      </c>
      <c r="E93" s="24">
        <v>1</v>
      </c>
    </row>
    <row r="94" spans="2:5" x14ac:dyDescent="0.3">
      <c r="B94" s="24">
        <v>92</v>
      </c>
      <c r="C94" s="32" t="s">
        <v>604</v>
      </c>
      <c r="D94" s="24">
        <v>19</v>
      </c>
      <c r="E94" s="24">
        <v>1</v>
      </c>
    </row>
    <row r="95" spans="2:5" x14ac:dyDescent="0.3">
      <c r="B95" s="24">
        <v>93</v>
      </c>
      <c r="C95" s="32" t="s">
        <v>605</v>
      </c>
      <c r="D95" s="24">
        <v>23</v>
      </c>
      <c r="E95" s="24">
        <v>0</v>
      </c>
    </row>
    <row r="96" spans="2:5" x14ac:dyDescent="0.3">
      <c r="B96" s="24"/>
      <c r="C96" s="25"/>
      <c r="D96" s="24"/>
      <c r="E96" s="24"/>
    </row>
    <row r="97" spans="2:5" x14ac:dyDescent="0.3">
      <c r="B97" s="24"/>
      <c r="C97" s="25" t="s">
        <v>875</v>
      </c>
      <c r="D97" s="24"/>
      <c r="E97" s="24">
        <f>SUM(E3:E95)</f>
        <v>93</v>
      </c>
    </row>
  </sheetData>
  <pageMargins left="0.7" right="0.7" top="0.78740157499999996" bottom="0.78740157499999996" header="0.3" footer="0.3"/>
  <pageSetup paperSize="9" orientation="portrait" horizontalDpi="4294967293" verticalDpi="0" r:id="rId1"/>
  <rowBreaks count="1" manualBreakCount="1">
    <brk id="4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8202B-24E6-42D5-B4A8-A486D8420F04}">
  <dimension ref="B2:M13"/>
  <sheetViews>
    <sheetView zoomScaleNormal="100" workbookViewId="0">
      <selection activeCell="C5" sqref="C5"/>
    </sheetView>
  </sheetViews>
  <sheetFormatPr baseColWidth="10" defaultRowHeight="14.4" x14ac:dyDescent="0.3"/>
  <cols>
    <col min="1" max="1" width="4.33203125" customWidth="1"/>
    <col min="2" max="2" width="39" customWidth="1"/>
    <col min="3" max="13" width="3.5546875" bestFit="1" customWidth="1"/>
  </cols>
  <sheetData>
    <row r="2" spans="2:13" ht="4.8" customHeight="1" x14ac:dyDescent="0.3"/>
    <row r="3" spans="2:13" ht="209.4" customHeight="1" x14ac:dyDescent="0.3">
      <c r="B3" s="81"/>
      <c r="C3" s="82" t="s">
        <v>644</v>
      </c>
      <c r="D3" s="82" t="s">
        <v>836</v>
      </c>
      <c r="E3" s="82" t="s">
        <v>837</v>
      </c>
      <c r="F3" s="82" t="s">
        <v>838</v>
      </c>
      <c r="G3" s="82" t="s">
        <v>839</v>
      </c>
      <c r="H3" s="82" t="s">
        <v>840</v>
      </c>
      <c r="I3" s="82" t="s">
        <v>841</v>
      </c>
      <c r="J3" s="82" t="s">
        <v>842</v>
      </c>
      <c r="K3" s="82" t="s">
        <v>843</v>
      </c>
      <c r="L3" s="83" t="s">
        <v>844</v>
      </c>
      <c r="M3" s="84" t="s">
        <v>833</v>
      </c>
    </row>
    <row r="4" spans="2:13" x14ac:dyDescent="0.3">
      <c r="B4" s="85" t="s">
        <v>644</v>
      </c>
      <c r="C4" s="86"/>
      <c r="D4" s="87">
        <f>2/12</f>
        <v>0.16666666666666666</v>
      </c>
      <c r="E4" s="87">
        <v>0.42</v>
      </c>
      <c r="F4" s="87">
        <v>0.25</v>
      </c>
      <c r="G4" s="87">
        <v>0.75</v>
      </c>
      <c r="H4" s="87">
        <v>0.08</v>
      </c>
      <c r="I4" s="87">
        <v>0.33</v>
      </c>
      <c r="J4" s="87">
        <v>0.57999999999999996</v>
      </c>
      <c r="K4" s="87">
        <v>0.25</v>
      </c>
      <c r="L4" s="88">
        <v>0.57999999999999996</v>
      </c>
      <c r="M4" s="89">
        <f>SUM(D4:L4)</f>
        <v>3.4066666666666667</v>
      </c>
    </row>
    <row r="5" spans="2:13" x14ac:dyDescent="0.3">
      <c r="B5" s="85" t="s">
        <v>836</v>
      </c>
      <c r="C5" s="133">
        <v>0.83</v>
      </c>
      <c r="D5" s="86"/>
      <c r="E5" s="87">
        <v>1</v>
      </c>
      <c r="F5" s="87">
        <v>0.5</v>
      </c>
      <c r="G5" s="87">
        <v>0.83</v>
      </c>
      <c r="H5" s="87">
        <v>0.83</v>
      </c>
      <c r="I5" s="87">
        <v>0.75</v>
      </c>
      <c r="J5" s="87">
        <v>0.92</v>
      </c>
      <c r="K5" s="87">
        <v>0.57999999999999996</v>
      </c>
      <c r="L5" s="88">
        <v>0.83</v>
      </c>
      <c r="M5" s="89">
        <f t="shared" ref="M5:M13" si="0">SUM(C5:L5)</f>
        <v>7.07</v>
      </c>
    </row>
    <row r="6" spans="2:13" x14ac:dyDescent="0.3">
      <c r="B6" s="85" t="s">
        <v>837</v>
      </c>
      <c r="C6" s="133">
        <v>0.57999999999999996</v>
      </c>
      <c r="D6" s="133">
        <v>0</v>
      </c>
      <c r="E6" s="86"/>
      <c r="F6" s="87">
        <v>0</v>
      </c>
      <c r="G6" s="87">
        <v>0.92</v>
      </c>
      <c r="H6" s="87">
        <v>0.25</v>
      </c>
      <c r="I6" s="87">
        <v>0.42</v>
      </c>
      <c r="J6" s="87">
        <v>0.92</v>
      </c>
      <c r="K6" s="87">
        <v>0.17</v>
      </c>
      <c r="L6" s="88">
        <v>0.67</v>
      </c>
      <c r="M6" s="89">
        <f t="shared" si="0"/>
        <v>3.9299999999999997</v>
      </c>
    </row>
    <row r="7" spans="2:13" x14ac:dyDescent="0.3">
      <c r="B7" s="85" t="s">
        <v>838</v>
      </c>
      <c r="C7" s="133">
        <v>0.75</v>
      </c>
      <c r="D7" s="133">
        <v>0.5</v>
      </c>
      <c r="E7" s="133">
        <v>1</v>
      </c>
      <c r="F7" s="86"/>
      <c r="G7" s="87">
        <v>0.83</v>
      </c>
      <c r="H7" s="87">
        <v>0.57999999999999996</v>
      </c>
      <c r="I7" s="87">
        <v>0.83</v>
      </c>
      <c r="J7" s="87">
        <v>0.83</v>
      </c>
      <c r="K7" s="87">
        <v>0.5</v>
      </c>
      <c r="L7" s="88">
        <v>0.75</v>
      </c>
      <c r="M7" s="89">
        <f t="shared" si="0"/>
        <v>6.57</v>
      </c>
    </row>
    <row r="8" spans="2:13" x14ac:dyDescent="0.3">
      <c r="B8" s="85" t="s">
        <v>839</v>
      </c>
      <c r="C8" s="133">
        <v>0.25</v>
      </c>
      <c r="D8" s="133">
        <v>0.17</v>
      </c>
      <c r="E8" s="133">
        <v>0.08</v>
      </c>
      <c r="F8" s="133">
        <v>0.17</v>
      </c>
      <c r="G8" s="86"/>
      <c r="H8" s="87">
        <v>0.17</v>
      </c>
      <c r="I8" s="87">
        <v>0.42</v>
      </c>
      <c r="J8" s="87">
        <v>0.67</v>
      </c>
      <c r="K8" s="87">
        <v>0.08</v>
      </c>
      <c r="L8" s="88">
        <v>0.42</v>
      </c>
      <c r="M8" s="89">
        <f t="shared" si="0"/>
        <v>2.4300000000000002</v>
      </c>
    </row>
    <row r="9" spans="2:13" x14ac:dyDescent="0.3">
      <c r="B9" s="85" t="s">
        <v>840</v>
      </c>
      <c r="C9" s="133">
        <v>0.92</v>
      </c>
      <c r="D9" s="133">
        <v>0.17</v>
      </c>
      <c r="E9" s="133">
        <v>0.75</v>
      </c>
      <c r="F9" s="133">
        <v>0.42</v>
      </c>
      <c r="G9" s="133">
        <v>0.83</v>
      </c>
      <c r="H9" s="86"/>
      <c r="I9" s="87">
        <v>0.67</v>
      </c>
      <c r="J9" s="87">
        <v>0.92</v>
      </c>
      <c r="K9" s="87">
        <v>0.42</v>
      </c>
      <c r="L9" s="88">
        <v>0.83</v>
      </c>
      <c r="M9" s="89">
        <f t="shared" si="0"/>
        <v>5.9300000000000006</v>
      </c>
    </row>
    <row r="10" spans="2:13" x14ac:dyDescent="0.3">
      <c r="B10" s="85" t="s">
        <v>841</v>
      </c>
      <c r="C10" s="133">
        <v>0.67</v>
      </c>
      <c r="D10" s="133">
        <v>0.25</v>
      </c>
      <c r="E10" s="133">
        <v>0.57999999999999996</v>
      </c>
      <c r="F10" s="133">
        <v>0.17</v>
      </c>
      <c r="G10" s="133">
        <v>0.57999999999999996</v>
      </c>
      <c r="H10" s="133">
        <v>0.33</v>
      </c>
      <c r="I10" s="86"/>
      <c r="J10" s="87">
        <v>0.75</v>
      </c>
      <c r="K10" s="87">
        <v>0.17</v>
      </c>
      <c r="L10" s="88">
        <v>0.57999999999999996</v>
      </c>
      <c r="M10" s="89">
        <f t="shared" si="0"/>
        <v>4.08</v>
      </c>
    </row>
    <row r="11" spans="2:13" x14ac:dyDescent="0.3">
      <c r="B11" s="85" t="s">
        <v>842</v>
      </c>
      <c r="C11" s="133">
        <v>0.42</v>
      </c>
      <c r="D11" s="133">
        <v>0.08</v>
      </c>
      <c r="E11" s="133">
        <v>0.08</v>
      </c>
      <c r="F11" s="133">
        <v>0.17</v>
      </c>
      <c r="G11" s="133">
        <v>0.33</v>
      </c>
      <c r="H11" s="133">
        <v>0.08</v>
      </c>
      <c r="I11" s="133">
        <v>0.25</v>
      </c>
      <c r="J11" s="86"/>
      <c r="K11" s="87">
        <v>0.17</v>
      </c>
      <c r="L11" s="88">
        <v>0.33</v>
      </c>
      <c r="M11" s="89">
        <f t="shared" si="0"/>
        <v>1.9100000000000001</v>
      </c>
    </row>
    <row r="12" spans="2:13" x14ac:dyDescent="0.3">
      <c r="B12" s="85" t="s">
        <v>843</v>
      </c>
      <c r="C12" s="133">
        <v>0.75</v>
      </c>
      <c r="D12" s="133">
        <v>0.42</v>
      </c>
      <c r="E12" s="133">
        <v>0.83</v>
      </c>
      <c r="F12" s="133">
        <v>0.5</v>
      </c>
      <c r="G12" s="133">
        <v>0.92</v>
      </c>
      <c r="H12" s="133">
        <v>0.57999999999999996</v>
      </c>
      <c r="I12" s="133">
        <v>0.83</v>
      </c>
      <c r="J12" s="133">
        <v>0.83</v>
      </c>
      <c r="K12" s="86"/>
      <c r="L12" s="88">
        <v>1</v>
      </c>
      <c r="M12" s="89">
        <f t="shared" si="0"/>
        <v>6.66</v>
      </c>
    </row>
    <row r="13" spans="2:13" x14ac:dyDescent="0.3">
      <c r="B13" s="85" t="s">
        <v>844</v>
      </c>
      <c r="C13" s="133">
        <v>0.42</v>
      </c>
      <c r="D13" s="133">
        <v>0.17</v>
      </c>
      <c r="E13" s="133">
        <v>0.33</v>
      </c>
      <c r="F13" s="133">
        <v>0.25</v>
      </c>
      <c r="G13" s="133">
        <v>0.57999999999999996</v>
      </c>
      <c r="H13" s="133">
        <v>0.17</v>
      </c>
      <c r="I13" s="133">
        <v>0.42</v>
      </c>
      <c r="J13" s="133">
        <v>0.67</v>
      </c>
      <c r="K13" s="133">
        <v>0</v>
      </c>
      <c r="L13" s="123"/>
      <c r="M13" s="89">
        <f t="shared" si="0"/>
        <v>3.01</v>
      </c>
    </row>
  </sheetData>
  <pageMargins left="0.7" right="0.7" top="0.78740157499999996" bottom="0.78740157499999996"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4CF9C-E12D-46B9-B1E9-730D60F937C3}">
  <dimension ref="B2:M13"/>
  <sheetViews>
    <sheetView zoomScaleNormal="100" workbookViewId="0">
      <selection activeCell="O9" sqref="O9"/>
    </sheetView>
  </sheetViews>
  <sheetFormatPr baseColWidth="10" defaultRowHeight="14.4" x14ac:dyDescent="0.3"/>
  <cols>
    <col min="1" max="1" width="4.5546875" customWidth="1"/>
    <col min="2" max="2" width="38.109375" bestFit="1" customWidth="1"/>
    <col min="3" max="13" width="4.21875" bestFit="1" customWidth="1"/>
  </cols>
  <sheetData>
    <row r="2" spans="2:13" ht="214.2" x14ac:dyDescent="0.3">
      <c r="B2" s="81"/>
      <c r="C2" s="82" t="s">
        <v>644</v>
      </c>
      <c r="D2" s="82" t="s">
        <v>836</v>
      </c>
      <c r="E2" s="82" t="s">
        <v>837</v>
      </c>
      <c r="F2" s="82" t="s">
        <v>838</v>
      </c>
      <c r="G2" s="82" t="s">
        <v>839</v>
      </c>
      <c r="H2" s="82" t="s">
        <v>840</v>
      </c>
      <c r="I2" s="82" t="s">
        <v>841</v>
      </c>
      <c r="J2" s="82" t="s">
        <v>842</v>
      </c>
      <c r="K2" s="82" t="s">
        <v>843</v>
      </c>
      <c r="L2" s="90" t="s">
        <v>844</v>
      </c>
      <c r="M2" s="84" t="s">
        <v>834</v>
      </c>
    </row>
    <row r="3" spans="2:13" x14ac:dyDescent="0.3">
      <c r="B3" s="85" t="s">
        <v>644</v>
      </c>
      <c r="C3" s="86"/>
      <c r="D3" s="87">
        <f>(2*0+2*1+2*2+6*3)/12</f>
        <v>2</v>
      </c>
      <c r="E3" s="87">
        <f>(0*0+6*1+5*2+1*3)/12</f>
        <v>1.5833333333333333</v>
      </c>
      <c r="F3" s="87">
        <f>(1*0+3*1+1*2+7*3)/12</f>
        <v>2.1666666666666665</v>
      </c>
      <c r="G3" s="87">
        <f>(2*0+7*1+3*2+0*3)/12</f>
        <v>1.0833333333333333</v>
      </c>
      <c r="H3" s="87">
        <f>(1*0+2*1+5*2+4*3)/12</f>
        <v>2</v>
      </c>
      <c r="I3" s="87">
        <f>(0*0+2*1+2*2+8*3)/12</f>
        <v>2.5</v>
      </c>
      <c r="J3" s="87">
        <f>(3*0+6*1+3*2+0*3)/12</f>
        <v>1</v>
      </c>
      <c r="K3" s="87">
        <f>(0*0+2*1+5*2+5*3)/12</f>
        <v>2.25</v>
      </c>
      <c r="L3" s="88">
        <f>(2*0+3*1+5*2+2*3)/12</f>
        <v>1.5833333333333333</v>
      </c>
      <c r="M3" s="89">
        <f>SUM(D3:L3)</f>
        <v>16.166666666666664</v>
      </c>
    </row>
    <row r="4" spans="2:13" x14ac:dyDescent="0.3">
      <c r="B4" s="85" t="s">
        <v>836</v>
      </c>
      <c r="C4" s="87">
        <f>(1*0+2*1+3*2+6*3)/12</f>
        <v>2.1666666666666665</v>
      </c>
      <c r="D4" s="86"/>
      <c r="E4" s="87">
        <f>(0*0+2*1+5*2+5*3)/12</f>
        <v>2.25</v>
      </c>
      <c r="F4" s="87">
        <f>(0*0+0*1+2*2+10*3)/12</f>
        <v>2.8333333333333335</v>
      </c>
      <c r="G4" s="87">
        <f>(0*0+6*1+5*2+1*3)/12</f>
        <v>1.5833333333333333</v>
      </c>
      <c r="H4" s="87">
        <f>(0*0+0*1+3*2+9*3)/12</f>
        <v>2.75</v>
      </c>
      <c r="I4" s="87">
        <f>(0*0+5*1+3*2+4*3)/12</f>
        <v>1.9166666666666667</v>
      </c>
      <c r="J4" s="87">
        <f>(2*0+3*1+6*2+1*3)/12</f>
        <v>1.5</v>
      </c>
      <c r="K4" s="87">
        <f>(0*0+0*1+2*2+10*3)/12</f>
        <v>2.8333333333333335</v>
      </c>
      <c r="L4" s="88">
        <f>(0*0+2*1+7*2+3*3)/12</f>
        <v>2.0833333333333335</v>
      </c>
      <c r="M4" s="89">
        <f t="shared" ref="M4:M12" si="0">SUM(C4:L4)</f>
        <v>19.916666666666664</v>
      </c>
    </row>
    <row r="5" spans="2:13" x14ac:dyDescent="0.3">
      <c r="B5" s="85" t="s">
        <v>837</v>
      </c>
      <c r="C5" s="87">
        <f>(2*0+3*1+5*2+2*3)/12</f>
        <v>1.5833333333333333</v>
      </c>
      <c r="D5" s="87">
        <f>(2*0+0*1+3*2+7*3)/12</f>
        <v>2.25</v>
      </c>
      <c r="E5" s="86"/>
      <c r="F5" s="87">
        <f>(0*0+1*1+4*2+7*3)/12</f>
        <v>2.5</v>
      </c>
      <c r="G5" s="87">
        <f>(1*0+5*1+5*2+1*3)/12</f>
        <v>1.5</v>
      </c>
      <c r="H5" s="87">
        <f>(1*0+3*1+4*2+4*3)/12</f>
        <v>1.9166666666666667</v>
      </c>
      <c r="I5" s="87">
        <f>(0*0+4*1+6*2+2*3)/12</f>
        <v>1.8333333333333333</v>
      </c>
      <c r="J5" s="87">
        <f>(2*0+4*1+4*2+2*3)/12</f>
        <v>1.5</v>
      </c>
      <c r="K5" s="87">
        <f>(0*0+0*1+5*2+7*3)/12</f>
        <v>2.5833333333333335</v>
      </c>
      <c r="L5" s="88">
        <f>(0*0+8*1+3*2+1*3)/12</f>
        <v>1.4166666666666667</v>
      </c>
      <c r="M5" s="89">
        <f t="shared" si="0"/>
        <v>17.083333333333336</v>
      </c>
    </row>
    <row r="6" spans="2:13" x14ac:dyDescent="0.3">
      <c r="B6" s="85" t="s">
        <v>838</v>
      </c>
      <c r="C6" s="87">
        <f>(2*0+3*1+4*2+3*3)/12</f>
        <v>1.6666666666666667</v>
      </c>
      <c r="D6" s="87">
        <f>(0*0+0*1+4*2+8*3)/12</f>
        <v>2.6666666666666665</v>
      </c>
      <c r="E6" s="87">
        <f>(0*0+1*1+9*2+2*3)/12</f>
        <v>2.0833333333333335</v>
      </c>
      <c r="F6" s="86"/>
      <c r="G6" s="87">
        <f>(2*0+8*1+2*2+0*3)/12</f>
        <v>1</v>
      </c>
      <c r="H6" s="87">
        <f>(0*0+2*1+4*2+6*3)/12</f>
        <v>2.3333333333333335</v>
      </c>
      <c r="I6" s="87">
        <f>(1*0+2*1+2*2+7*3)/12</f>
        <v>2.25</v>
      </c>
      <c r="J6" s="87">
        <f>(1*0+6*1+5*2+0*3)/12</f>
        <v>1.3333333333333333</v>
      </c>
      <c r="K6" s="87">
        <f>(0*0+1*1+5*2+6*3)/12</f>
        <v>2.4166666666666665</v>
      </c>
      <c r="L6" s="88">
        <f>(1*0+4*1+4*2+3*3)/12</f>
        <v>1.75</v>
      </c>
      <c r="M6" s="89">
        <f t="shared" si="0"/>
        <v>17.5</v>
      </c>
    </row>
    <row r="7" spans="2:13" x14ac:dyDescent="0.3">
      <c r="B7" s="85" t="s">
        <v>839</v>
      </c>
      <c r="C7" s="87">
        <f>(3*0+5*1+4*2+0*3)/12</f>
        <v>1.0833333333333333</v>
      </c>
      <c r="D7" s="87">
        <f>(2*0+5*1+5*2+0*3)/12</f>
        <v>1.25</v>
      </c>
      <c r="E7" s="87">
        <f>(0*0+8*1+4*2+0*3)/12</f>
        <v>1.3333333333333333</v>
      </c>
      <c r="F7" s="87">
        <f>(1*0+5*1+5*2+1*3)/12</f>
        <v>1.5</v>
      </c>
      <c r="G7" s="86"/>
      <c r="H7" s="87">
        <f>(2*0+7*1+2*2+1*3)/12</f>
        <v>1.1666666666666667</v>
      </c>
      <c r="I7" s="87">
        <f>(2*0+5*1+4*2+1*3)/12</f>
        <v>1.3333333333333333</v>
      </c>
      <c r="J7" s="87">
        <f>(1*0+1*1+2*2+8*3)/12</f>
        <v>2.4166666666666665</v>
      </c>
      <c r="K7" s="87">
        <f>(1*0+7*1+3*2+1*3)/12</f>
        <v>1.3333333333333333</v>
      </c>
      <c r="L7" s="88">
        <f>(2*0+5*1+3*2+2*3)/12</f>
        <v>1.4166666666666667</v>
      </c>
      <c r="M7" s="89">
        <f t="shared" si="0"/>
        <v>12.833333333333332</v>
      </c>
    </row>
    <row r="8" spans="2:13" x14ac:dyDescent="0.3">
      <c r="B8" s="85" t="s">
        <v>840</v>
      </c>
      <c r="C8" s="87">
        <f>(0*0+0*1+4*2+8*3)/12</f>
        <v>2.6666666666666665</v>
      </c>
      <c r="D8" s="87">
        <f>(0*0+0*1+1*2+11*3)/12</f>
        <v>2.9166666666666665</v>
      </c>
      <c r="E8" s="87">
        <f>(0*0+2*1+9*2+1*3)/12</f>
        <v>1.9166666666666667</v>
      </c>
      <c r="F8" s="87">
        <f>(0*0+2*1+2*2+8*3)/12</f>
        <v>2.5</v>
      </c>
      <c r="G8" s="87">
        <f>(2*0+5*1+5*2+0*3)/12</f>
        <v>1.25</v>
      </c>
      <c r="H8" s="86"/>
      <c r="I8" s="87">
        <f>(0*0+5*1+5*2+2*3)/12</f>
        <v>1.75</v>
      </c>
      <c r="J8" s="87">
        <f>(1*0+5*1+6*2+0*3)/12</f>
        <v>1.4166666666666667</v>
      </c>
      <c r="K8" s="87">
        <f>(1*0+0*1+2*2+9*3)/12</f>
        <v>2.5833333333333335</v>
      </c>
      <c r="L8" s="88">
        <f>(1*0+3*1+5*2+3*3)/12</f>
        <v>1.8333333333333333</v>
      </c>
      <c r="M8" s="89">
        <f t="shared" si="0"/>
        <v>18.833333333333332</v>
      </c>
    </row>
    <row r="9" spans="2:13" x14ac:dyDescent="0.3">
      <c r="B9" s="85" t="s">
        <v>841</v>
      </c>
      <c r="C9" s="87">
        <f>(0*0+0*1+2*2+10*3)/12</f>
        <v>2.8333333333333335</v>
      </c>
      <c r="D9" s="87">
        <f>(0*0+3*1+4*2+5*3)/12</f>
        <v>2.1666666666666665</v>
      </c>
      <c r="E9" s="87">
        <f>(0*0+4*1+5*2+3*3)/12</f>
        <v>1.9166666666666667</v>
      </c>
      <c r="F9" s="87">
        <f>(0*0+0*1+5*2+7*3)/12</f>
        <v>2.5833333333333335</v>
      </c>
      <c r="G9" s="87">
        <f>(2*0+6*1+4*2+0*3)/12</f>
        <v>1.1666666666666667</v>
      </c>
      <c r="H9" s="87">
        <f>(1*0+3*1+4*2+4*3)/12</f>
        <v>1.9166666666666667</v>
      </c>
      <c r="I9" s="86"/>
      <c r="J9" s="87">
        <f>(2*0+6*1+3*2+1*3)/12</f>
        <v>1.25</v>
      </c>
      <c r="K9" s="87">
        <f>(0*0+3*1+2*2+7*3)/12</f>
        <v>2.3333333333333335</v>
      </c>
      <c r="L9" s="88">
        <f>(1*0+2*1+6*2+3*3)/12</f>
        <v>1.9166666666666667</v>
      </c>
      <c r="M9" s="89">
        <f t="shared" si="0"/>
        <v>18.083333333333332</v>
      </c>
    </row>
    <row r="10" spans="2:13" x14ac:dyDescent="0.3">
      <c r="B10" s="85" t="s">
        <v>842</v>
      </c>
      <c r="C10" s="87">
        <f>(1*0+2*1+7*2+2*3)/12</f>
        <v>1.8333333333333333</v>
      </c>
      <c r="D10" s="87">
        <f>(2*0+5*1+4*2+1*3)/12</f>
        <v>1.3333333333333333</v>
      </c>
      <c r="E10" s="87">
        <f>(0*0+6*1+5*2+1*3)/12</f>
        <v>1.5833333333333333</v>
      </c>
      <c r="F10" s="87">
        <f>(0*0+2*1+8*2+2*3)/12</f>
        <v>2</v>
      </c>
      <c r="G10" s="87">
        <f>(1*0+1*1+3*2+7*3)/12</f>
        <v>2.3333333333333335</v>
      </c>
      <c r="H10" s="87">
        <f>(2*0+4*1+5*2+1*3)/12</f>
        <v>1.4166666666666667</v>
      </c>
      <c r="I10" s="87">
        <f>(2*0+7*1+3*2+0*3)/12</f>
        <v>1.0833333333333333</v>
      </c>
      <c r="J10" s="86"/>
      <c r="K10" s="87">
        <f>(1*0+3*1+7*2+1*3)/12</f>
        <v>1.6666666666666667</v>
      </c>
      <c r="L10" s="88">
        <f>(3*0+4*1+3*2+2*3)/12</f>
        <v>1.3333333333333333</v>
      </c>
      <c r="M10" s="89">
        <f t="shared" si="0"/>
        <v>14.583333333333334</v>
      </c>
    </row>
    <row r="11" spans="2:13" x14ac:dyDescent="0.3">
      <c r="B11" s="85" t="s">
        <v>843</v>
      </c>
      <c r="C11" s="87">
        <f>(1*0+3*1+2*2+6*3)/12</f>
        <v>2.0833333333333335</v>
      </c>
      <c r="D11" s="87">
        <f>(0*0+1*1+1*2+10*3)/12</f>
        <v>2.75</v>
      </c>
      <c r="E11" s="87">
        <f>(0*0+1*1+3*2+8*3)/12</f>
        <v>2.5833333333333335</v>
      </c>
      <c r="F11" s="87">
        <f>(1*0+2*1+3*2+6*3)/12</f>
        <v>2.1666666666666665</v>
      </c>
      <c r="G11" s="87">
        <f>(2*0+6*1+4*2+0*3)/12</f>
        <v>1.1666666666666667</v>
      </c>
      <c r="H11" s="87">
        <f>(0*0+0*1+7*2+5*3)/12</f>
        <v>2.4166666666666665</v>
      </c>
      <c r="I11" s="87">
        <f>(2*0+2*1+6*2+2*3)/12</f>
        <v>1.6666666666666667</v>
      </c>
      <c r="J11" s="87">
        <f>(1*0+6*1+4*2+1*3)/12</f>
        <v>1.4166666666666667</v>
      </c>
      <c r="K11" s="86"/>
      <c r="L11" s="88">
        <f>(1*0+6*1+4*2+1*3)/12</f>
        <v>1.4166666666666667</v>
      </c>
      <c r="M11" s="89">
        <f t="shared" si="0"/>
        <v>17.666666666666668</v>
      </c>
    </row>
    <row r="12" spans="2:13" ht="15" thickBot="1" x14ac:dyDescent="0.35">
      <c r="B12" s="91" t="s">
        <v>844</v>
      </c>
      <c r="C12" s="92">
        <f>(1*0+5*1+5*2+1*3)/12</f>
        <v>1.5</v>
      </c>
      <c r="D12" s="92">
        <f>(1*0+3*1+3*2+5*3)/12</f>
        <v>2</v>
      </c>
      <c r="E12" s="92">
        <f>(1*0+5*1+5*2+1*3)/12</f>
        <v>1.5</v>
      </c>
      <c r="F12" s="92">
        <f>(0*0+2*1+5*2+5*3)/12</f>
        <v>2.25</v>
      </c>
      <c r="G12" s="92">
        <f>(1*0+6*1+3*2+2*3)/12</f>
        <v>1.5</v>
      </c>
      <c r="H12" s="92">
        <f>(3*0+2*1+2*2+5*3)/12</f>
        <v>1.75</v>
      </c>
      <c r="I12" s="92">
        <f>(0*0+6*1+4*2+2*3)/12</f>
        <v>1.6666666666666667</v>
      </c>
      <c r="J12" s="92">
        <f>(3*0+6*1+2*2+1*3)/12</f>
        <v>1.0833333333333333</v>
      </c>
      <c r="K12" s="92">
        <f>(2*0+3*1+3*2+4*3)/12</f>
        <v>1.75</v>
      </c>
      <c r="L12" s="93"/>
      <c r="M12" s="94">
        <f t="shared" si="0"/>
        <v>15</v>
      </c>
    </row>
    <row r="13" spans="2:13" x14ac:dyDescent="0.3">
      <c r="B13" s="95" t="s">
        <v>835</v>
      </c>
      <c r="C13" s="96">
        <f>SUM(C4:C12)</f>
        <v>17.416666666666668</v>
      </c>
      <c r="D13" s="96">
        <f t="shared" ref="D13:L13" si="1">SUM(D3:D12)</f>
        <v>19.333333333333332</v>
      </c>
      <c r="E13" s="96">
        <f t="shared" si="1"/>
        <v>16.75</v>
      </c>
      <c r="F13" s="96">
        <f t="shared" si="1"/>
        <v>20.500000000000004</v>
      </c>
      <c r="G13" s="96">
        <f t="shared" si="1"/>
        <v>12.583333333333332</v>
      </c>
      <c r="H13" s="96">
        <f t="shared" si="1"/>
        <v>17.666666666666664</v>
      </c>
      <c r="I13" s="96">
        <f t="shared" si="1"/>
        <v>16</v>
      </c>
      <c r="J13" s="96">
        <f t="shared" si="1"/>
        <v>12.916666666666666</v>
      </c>
      <c r="K13" s="96">
        <f t="shared" si="1"/>
        <v>19.750000000000004</v>
      </c>
      <c r="L13" s="97">
        <f t="shared" si="1"/>
        <v>14.75</v>
      </c>
      <c r="M13" s="98"/>
    </row>
  </sheetData>
  <pageMargins left="0.7" right="0.7" top="0.78740157499999996" bottom="0.78740157499999996" header="0.3" footer="0.3"/>
  <ignoredErrors>
    <ignoredError sqref="G10 D12"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E4366-1FC3-444D-8AE9-65B7A93C5FA7}">
  <dimension ref="B3:P13"/>
  <sheetViews>
    <sheetView workbookViewId="0">
      <selection activeCell="N8" sqref="N8"/>
    </sheetView>
  </sheetViews>
  <sheetFormatPr baseColWidth="10" defaultRowHeight="14.4" x14ac:dyDescent="0.3"/>
  <cols>
    <col min="2" max="2" width="36.33203125" bestFit="1" customWidth="1"/>
    <col min="3" max="3" width="11.77734375" bestFit="1" customWidth="1"/>
    <col min="4" max="4" width="10.88671875" bestFit="1" customWidth="1"/>
    <col min="5" max="5" width="14.109375" bestFit="1" customWidth="1"/>
  </cols>
  <sheetData>
    <row r="3" spans="2:16" x14ac:dyDescent="0.3">
      <c r="B3" s="70" t="s">
        <v>845</v>
      </c>
      <c r="C3" s="70" t="s">
        <v>835</v>
      </c>
      <c r="D3" s="70" t="s">
        <v>834</v>
      </c>
      <c r="E3" s="70" t="s">
        <v>833</v>
      </c>
    </row>
    <row r="4" spans="2:16" x14ac:dyDescent="0.3">
      <c r="B4" s="71" t="s">
        <v>644</v>
      </c>
      <c r="C4" s="68">
        <v>17.416666666666668</v>
      </c>
      <c r="D4" s="68">
        <v>16.166666666666664</v>
      </c>
      <c r="E4" s="24">
        <v>3.41</v>
      </c>
    </row>
    <row r="5" spans="2:16" x14ac:dyDescent="0.3">
      <c r="B5" s="72" t="s">
        <v>836</v>
      </c>
      <c r="C5" s="68">
        <v>19.333333333333332</v>
      </c>
      <c r="D5" s="68">
        <v>19.916666666666664</v>
      </c>
      <c r="E5" s="24">
        <v>7.07</v>
      </c>
      <c r="G5" s="69"/>
      <c r="H5" s="69"/>
      <c r="I5" s="69"/>
      <c r="J5" s="69"/>
      <c r="K5" s="69"/>
      <c r="L5" s="69"/>
      <c r="M5" s="69"/>
      <c r="N5" s="69"/>
      <c r="O5" s="69"/>
      <c r="P5" s="69"/>
    </row>
    <row r="6" spans="2:16" x14ac:dyDescent="0.3">
      <c r="B6" s="73" t="s">
        <v>837</v>
      </c>
      <c r="C6" s="68">
        <v>16.75</v>
      </c>
      <c r="D6" s="68">
        <v>17.083333333333336</v>
      </c>
      <c r="E6" s="24">
        <v>3.9299999999999997</v>
      </c>
    </row>
    <row r="7" spans="2:16" x14ac:dyDescent="0.3">
      <c r="B7" s="74" t="s">
        <v>838</v>
      </c>
      <c r="C7" s="68">
        <v>20.500000000000004</v>
      </c>
      <c r="D7" s="68">
        <v>17.5</v>
      </c>
      <c r="E7" s="24">
        <v>6.57</v>
      </c>
    </row>
    <row r="8" spans="2:16" x14ac:dyDescent="0.3">
      <c r="B8" s="75" t="s">
        <v>839</v>
      </c>
      <c r="C8" s="68">
        <v>12.583333333333332</v>
      </c>
      <c r="D8" s="68">
        <v>12.833333333333332</v>
      </c>
      <c r="E8" s="24">
        <v>2.4300000000000002</v>
      </c>
    </row>
    <row r="9" spans="2:16" x14ac:dyDescent="0.3">
      <c r="B9" s="76" t="s">
        <v>840</v>
      </c>
      <c r="C9" s="68">
        <v>17.666666666666664</v>
      </c>
      <c r="D9" s="68">
        <v>18.833333333333332</v>
      </c>
      <c r="E9" s="24">
        <v>5.9300000000000006</v>
      </c>
    </row>
    <row r="10" spans="2:16" x14ac:dyDescent="0.3">
      <c r="B10" s="77" t="s">
        <v>841</v>
      </c>
      <c r="C10" s="68">
        <v>16</v>
      </c>
      <c r="D10" s="68">
        <v>18.083333333333332</v>
      </c>
      <c r="E10" s="24">
        <v>4.08</v>
      </c>
    </row>
    <row r="11" spans="2:16" x14ac:dyDescent="0.3">
      <c r="B11" s="78" t="s">
        <v>842</v>
      </c>
      <c r="C11" s="68">
        <v>12.916666666666666</v>
      </c>
      <c r="D11" s="68">
        <v>14.583333333333334</v>
      </c>
      <c r="E11" s="24">
        <v>1.9100000000000001</v>
      </c>
    </row>
    <row r="12" spans="2:16" x14ac:dyDescent="0.3">
      <c r="B12" s="79" t="s">
        <v>843</v>
      </c>
      <c r="C12" s="68">
        <v>19.750000000000004</v>
      </c>
      <c r="D12" s="68">
        <v>17.666666666666668</v>
      </c>
      <c r="E12" s="24">
        <v>6.66</v>
      </c>
    </row>
    <row r="13" spans="2:16" x14ac:dyDescent="0.3">
      <c r="B13" s="80" t="s">
        <v>844</v>
      </c>
      <c r="C13" s="68">
        <v>14.75</v>
      </c>
      <c r="D13" s="68">
        <v>15</v>
      </c>
      <c r="E13" s="24">
        <v>3.01</v>
      </c>
    </row>
  </sheetData>
  <pageMargins left="0.7" right="0.7" top="0.78740157499999996" bottom="0.78740157499999996" header="0.3" footer="0.3"/>
  <pageSetup paperSize="9"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128AA-CF63-4027-A640-8BE9C4DF0D1B}">
  <dimension ref="B1:T29"/>
  <sheetViews>
    <sheetView workbookViewId="0">
      <selection activeCell="U12" sqref="U12"/>
    </sheetView>
  </sheetViews>
  <sheetFormatPr baseColWidth="10" defaultRowHeight="14.4" x14ac:dyDescent="0.3"/>
  <cols>
    <col min="2" max="2" width="19.5546875" customWidth="1"/>
    <col min="3" max="3" width="31.77734375" bestFit="1" customWidth="1"/>
    <col min="4" max="12" width="3.5546875" bestFit="1" customWidth="1"/>
    <col min="14" max="14" width="22.5546875" bestFit="1" customWidth="1"/>
    <col min="15" max="15" width="3.33203125" bestFit="1" customWidth="1"/>
    <col min="16" max="16" width="28.77734375" bestFit="1" customWidth="1"/>
    <col min="17" max="17" width="3.33203125" bestFit="1" customWidth="1"/>
    <col min="18" max="18" width="21.77734375" bestFit="1" customWidth="1"/>
    <col min="19" max="20" width="3.33203125" bestFit="1" customWidth="1"/>
  </cols>
  <sheetData>
    <row r="1" spans="2:20" ht="15" thickBot="1" x14ac:dyDescent="0.35"/>
    <row r="2" spans="2:20" ht="177.6" thickBot="1" x14ac:dyDescent="0.35">
      <c r="B2" s="151"/>
      <c r="C2" s="152"/>
      <c r="D2" s="99" t="s">
        <v>867</v>
      </c>
      <c r="E2" s="100" t="s">
        <v>850</v>
      </c>
      <c r="F2" s="101" t="s">
        <v>852</v>
      </c>
      <c r="G2" s="99" t="s">
        <v>853</v>
      </c>
      <c r="H2" s="100" t="s">
        <v>854</v>
      </c>
      <c r="I2" s="122" t="s">
        <v>868</v>
      </c>
      <c r="J2" s="99" t="s">
        <v>856</v>
      </c>
      <c r="K2" s="100" t="s">
        <v>855</v>
      </c>
      <c r="L2" s="101" t="s">
        <v>857</v>
      </c>
      <c r="N2" s="120" t="s">
        <v>863</v>
      </c>
      <c r="O2" s="121" t="s">
        <v>862</v>
      </c>
      <c r="P2" s="120" t="s">
        <v>866</v>
      </c>
      <c r="Q2" s="121" t="s">
        <v>860</v>
      </c>
      <c r="R2" s="120" t="s">
        <v>865</v>
      </c>
      <c r="S2" s="121" t="s">
        <v>861</v>
      </c>
      <c r="T2" s="121" t="s">
        <v>918</v>
      </c>
    </row>
    <row r="3" spans="2:20" ht="15" thickBot="1" x14ac:dyDescent="0.35">
      <c r="B3" s="102" t="s">
        <v>848</v>
      </c>
      <c r="C3" s="103" t="s">
        <v>849</v>
      </c>
      <c r="D3" s="148"/>
      <c r="E3" s="149"/>
      <c r="F3" s="150"/>
      <c r="G3" s="148"/>
      <c r="H3" s="149"/>
      <c r="I3" s="150"/>
      <c r="J3" s="148"/>
      <c r="K3" s="149"/>
      <c r="L3" s="150"/>
      <c r="N3" s="117" t="s">
        <v>851</v>
      </c>
      <c r="O3" s="116">
        <v>5</v>
      </c>
      <c r="P3" s="117" t="s">
        <v>853</v>
      </c>
      <c r="Q3" s="116">
        <v>4</v>
      </c>
      <c r="R3" s="117" t="s">
        <v>858</v>
      </c>
      <c r="S3" s="116">
        <v>5</v>
      </c>
      <c r="T3" s="116">
        <f t="shared" ref="T3:T29" si="0">SUM(O3,Q3,S3)</f>
        <v>14</v>
      </c>
    </row>
    <row r="4" spans="2:20" x14ac:dyDescent="0.3">
      <c r="B4" s="145" t="s">
        <v>863</v>
      </c>
      <c r="C4" s="104" t="s">
        <v>867</v>
      </c>
      <c r="D4" s="105"/>
      <c r="E4" s="106"/>
      <c r="F4" s="107"/>
      <c r="G4" s="105"/>
      <c r="H4" s="106"/>
      <c r="I4" s="107"/>
      <c r="J4" s="105"/>
      <c r="K4" s="106"/>
      <c r="L4" s="107"/>
      <c r="N4" s="116" t="s">
        <v>850</v>
      </c>
      <c r="O4" s="116">
        <v>5</v>
      </c>
      <c r="P4" s="116" t="s">
        <v>859</v>
      </c>
      <c r="Q4" s="116">
        <v>5</v>
      </c>
      <c r="R4" s="118" t="s">
        <v>855</v>
      </c>
      <c r="S4" s="116">
        <v>4</v>
      </c>
      <c r="T4" s="116">
        <f t="shared" si="0"/>
        <v>14</v>
      </c>
    </row>
    <row r="5" spans="2:20" x14ac:dyDescent="0.3">
      <c r="B5" s="146"/>
      <c r="C5" s="108" t="s">
        <v>850</v>
      </c>
      <c r="D5" s="109"/>
      <c r="E5" s="110"/>
      <c r="F5" s="111"/>
      <c r="G5" s="109"/>
      <c r="H5" s="110"/>
      <c r="I5" s="111"/>
      <c r="J5" s="109"/>
      <c r="K5" s="110"/>
      <c r="L5" s="111"/>
      <c r="N5" s="117" t="s">
        <v>851</v>
      </c>
      <c r="O5" s="116">
        <v>5</v>
      </c>
      <c r="P5" s="117" t="s">
        <v>853</v>
      </c>
      <c r="Q5" s="116">
        <v>4</v>
      </c>
      <c r="R5" s="116" t="s">
        <v>855</v>
      </c>
      <c r="S5" s="116">
        <v>4</v>
      </c>
      <c r="T5" s="116">
        <f t="shared" si="0"/>
        <v>13</v>
      </c>
    </row>
    <row r="6" spans="2:20" ht="15" thickBot="1" x14ac:dyDescent="0.35">
      <c r="B6" s="147"/>
      <c r="C6" s="112" t="s">
        <v>852</v>
      </c>
      <c r="D6" s="113"/>
      <c r="E6" s="114"/>
      <c r="F6" s="115"/>
      <c r="G6" s="113"/>
      <c r="H6" s="114"/>
      <c r="I6" s="115"/>
      <c r="J6" s="113"/>
      <c r="K6" s="114"/>
      <c r="L6" s="115"/>
      <c r="N6" s="117" t="s">
        <v>851</v>
      </c>
      <c r="O6" s="116">
        <v>4</v>
      </c>
      <c r="P6" s="116" t="s">
        <v>859</v>
      </c>
      <c r="Q6" s="116">
        <v>4</v>
      </c>
      <c r="R6" s="117" t="s">
        <v>858</v>
      </c>
      <c r="S6" s="116">
        <v>5</v>
      </c>
      <c r="T6" s="116">
        <f t="shared" si="0"/>
        <v>13</v>
      </c>
    </row>
    <row r="7" spans="2:20" x14ac:dyDescent="0.3">
      <c r="B7" s="153" t="s">
        <v>864</v>
      </c>
      <c r="C7" s="104" t="s">
        <v>853</v>
      </c>
      <c r="D7" s="136">
        <v>5</v>
      </c>
      <c r="E7" s="137">
        <v>4</v>
      </c>
      <c r="F7" s="138">
        <v>1</v>
      </c>
      <c r="G7" s="105"/>
      <c r="H7" s="106"/>
      <c r="I7" s="107"/>
      <c r="J7" s="105"/>
      <c r="K7" s="106"/>
      <c r="L7" s="107"/>
      <c r="N7" s="117" t="s">
        <v>851</v>
      </c>
      <c r="O7" s="116">
        <v>4</v>
      </c>
      <c r="P7" s="116" t="s">
        <v>859</v>
      </c>
      <c r="Q7" s="116">
        <v>5</v>
      </c>
      <c r="R7" s="116" t="s">
        <v>855</v>
      </c>
      <c r="S7" s="116">
        <v>4</v>
      </c>
      <c r="T7" s="116">
        <f t="shared" si="0"/>
        <v>13</v>
      </c>
    </row>
    <row r="8" spans="2:20" x14ac:dyDescent="0.3">
      <c r="B8" s="154"/>
      <c r="C8" s="108" t="s">
        <v>854</v>
      </c>
      <c r="D8" s="139">
        <v>4</v>
      </c>
      <c r="E8" s="140">
        <v>5</v>
      </c>
      <c r="F8" s="141">
        <v>1</v>
      </c>
      <c r="G8" s="109"/>
      <c r="H8" s="110"/>
      <c r="I8" s="111"/>
      <c r="J8" s="109"/>
      <c r="K8" s="110"/>
      <c r="L8" s="111"/>
      <c r="N8" s="116" t="s">
        <v>850</v>
      </c>
      <c r="O8" s="116">
        <v>5</v>
      </c>
      <c r="P8" s="116" t="s">
        <v>859</v>
      </c>
      <c r="Q8" s="116">
        <v>4</v>
      </c>
      <c r="R8" s="117" t="s">
        <v>858</v>
      </c>
      <c r="S8" s="116">
        <v>4</v>
      </c>
      <c r="T8" s="116">
        <f t="shared" si="0"/>
        <v>13</v>
      </c>
    </row>
    <row r="9" spans="2:20" ht="15" thickBot="1" x14ac:dyDescent="0.35">
      <c r="B9" s="155"/>
      <c r="C9" s="112" t="s">
        <v>868</v>
      </c>
      <c r="D9" s="142">
        <v>2</v>
      </c>
      <c r="E9" s="143">
        <v>3</v>
      </c>
      <c r="F9" s="144">
        <v>5</v>
      </c>
      <c r="G9" s="113"/>
      <c r="H9" s="114"/>
      <c r="I9" s="115"/>
      <c r="J9" s="113"/>
      <c r="K9" s="114"/>
      <c r="L9" s="115"/>
      <c r="N9" s="117" t="s">
        <v>851</v>
      </c>
      <c r="O9" s="116">
        <v>5</v>
      </c>
      <c r="P9" s="117" t="s">
        <v>853</v>
      </c>
      <c r="Q9" s="116">
        <v>4</v>
      </c>
      <c r="R9" s="119" t="s">
        <v>857</v>
      </c>
      <c r="S9" s="116">
        <v>3</v>
      </c>
      <c r="T9" s="116">
        <f t="shared" si="0"/>
        <v>12</v>
      </c>
    </row>
    <row r="10" spans="2:20" x14ac:dyDescent="0.3">
      <c r="B10" s="145" t="s">
        <v>865</v>
      </c>
      <c r="C10" s="104" t="s">
        <v>856</v>
      </c>
      <c r="D10" s="136">
        <v>5</v>
      </c>
      <c r="E10" s="137">
        <v>4</v>
      </c>
      <c r="F10" s="138">
        <v>1</v>
      </c>
      <c r="G10" s="136">
        <v>4</v>
      </c>
      <c r="H10" s="137">
        <v>4</v>
      </c>
      <c r="I10" s="138">
        <v>3</v>
      </c>
      <c r="J10" s="105"/>
      <c r="K10" s="106"/>
      <c r="L10" s="107"/>
      <c r="N10" s="116" t="s">
        <v>850</v>
      </c>
      <c r="O10" s="116">
        <v>4</v>
      </c>
      <c r="P10" s="117" t="s">
        <v>853</v>
      </c>
      <c r="Q10" s="116">
        <v>4</v>
      </c>
      <c r="R10" s="117" t="s">
        <v>858</v>
      </c>
      <c r="S10" s="116">
        <v>4</v>
      </c>
      <c r="T10" s="116">
        <f t="shared" si="0"/>
        <v>12</v>
      </c>
    </row>
    <row r="11" spans="2:20" x14ac:dyDescent="0.3">
      <c r="B11" s="146"/>
      <c r="C11" s="108" t="s">
        <v>855</v>
      </c>
      <c r="D11" s="139">
        <v>4</v>
      </c>
      <c r="E11" s="140">
        <v>4</v>
      </c>
      <c r="F11" s="141">
        <v>2</v>
      </c>
      <c r="G11" s="139">
        <v>4</v>
      </c>
      <c r="H11" s="140">
        <v>5</v>
      </c>
      <c r="I11" s="141">
        <v>1</v>
      </c>
      <c r="J11" s="109"/>
      <c r="K11" s="110"/>
      <c r="L11" s="111"/>
      <c r="N11" s="118" t="s">
        <v>850</v>
      </c>
      <c r="O11" s="116">
        <v>4</v>
      </c>
      <c r="P11" s="117" t="s">
        <v>853</v>
      </c>
      <c r="Q11" s="116">
        <v>4</v>
      </c>
      <c r="R11" s="116" t="s">
        <v>855</v>
      </c>
      <c r="S11" s="116">
        <v>4</v>
      </c>
      <c r="T11" s="116">
        <f t="shared" si="0"/>
        <v>12</v>
      </c>
    </row>
    <row r="12" spans="2:20" ht="15" thickBot="1" x14ac:dyDescent="0.35">
      <c r="B12" s="147"/>
      <c r="C12" s="112" t="s">
        <v>857</v>
      </c>
      <c r="D12" s="142">
        <v>3</v>
      </c>
      <c r="E12" s="143">
        <v>4</v>
      </c>
      <c r="F12" s="144">
        <v>3</v>
      </c>
      <c r="G12" s="142">
        <v>4</v>
      </c>
      <c r="H12" s="143">
        <v>2</v>
      </c>
      <c r="I12" s="144">
        <v>4</v>
      </c>
      <c r="J12" s="113"/>
      <c r="K12" s="114"/>
      <c r="L12" s="115"/>
      <c r="N12" s="118" t="s">
        <v>850</v>
      </c>
      <c r="O12" s="116">
        <v>4</v>
      </c>
      <c r="P12" s="117" t="s">
        <v>853</v>
      </c>
      <c r="Q12" s="116">
        <v>4</v>
      </c>
      <c r="R12" s="119" t="s">
        <v>857</v>
      </c>
      <c r="S12" s="116">
        <v>4</v>
      </c>
      <c r="T12" s="116">
        <f t="shared" si="0"/>
        <v>12</v>
      </c>
    </row>
    <row r="13" spans="2:20" x14ac:dyDescent="0.3">
      <c r="N13" s="119" t="s">
        <v>852</v>
      </c>
      <c r="O13" s="116">
        <v>5</v>
      </c>
      <c r="P13" s="119" t="s">
        <v>868</v>
      </c>
      <c r="Q13" s="116">
        <v>4</v>
      </c>
      <c r="R13" s="119" t="s">
        <v>857</v>
      </c>
      <c r="S13" s="116">
        <v>3</v>
      </c>
      <c r="T13" s="116">
        <f t="shared" si="0"/>
        <v>12</v>
      </c>
    </row>
    <row r="14" spans="2:20" x14ac:dyDescent="0.3">
      <c r="N14" s="116" t="s">
        <v>850</v>
      </c>
      <c r="O14" s="116">
        <v>5</v>
      </c>
      <c r="P14" s="116" t="s">
        <v>859</v>
      </c>
      <c r="Q14" s="116">
        <v>2</v>
      </c>
      <c r="R14" s="119" t="s">
        <v>857</v>
      </c>
      <c r="S14" s="116">
        <v>4</v>
      </c>
      <c r="T14" s="116">
        <f t="shared" si="0"/>
        <v>11</v>
      </c>
    </row>
    <row r="15" spans="2:20" x14ac:dyDescent="0.3">
      <c r="N15" s="116" t="s">
        <v>850</v>
      </c>
      <c r="O15" s="116">
        <v>3</v>
      </c>
      <c r="P15" s="119" t="s">
        <v>868</v>
      </c>
      <c r="Q15" s="116">
        <v>4</v>
      </c>
      <c r="R15" s="119" t="s">
        <v>857</v>
      </c>
      <c r="S15" s="116">
        <v>4</v>
      </c>
      <c r="T15" s="116">
        <f t="shared" si="0"/>
        <v>11</v>
      </c>
    </row>
    <row r="16" spans="2:20" x14ac:dyDescent="0.3">
      <c r="N16" s="117" t="s">
        <v>851</v>
      </c>
      <c r="O16" s="116">
        <v>2</v>
      </c>
      <c r="P16" s="119" t="s">
        <v>868</v>
      </c>
      <c r="Q16" s="116">
        <v>3</v>
      </c>
      <c r="R16" s="117" t="s">
        <v>858</v>
      </c>
      <c r="S16" s="116">
        <v>5</v>
      </c>
      <c r="T16" s="116">
        <f t="shared" si="0"/>
        <v>10</v>
      </c>
    </row>
    <row r="17" spans="14:20" x14ac:dyDescent="0.3">
      <c r="N17" s="116" t="s">
        <v>850</v>
      </c>
      <c r="O17" s="116">
        <v>3</v>
      </c>
      <c r="P17" s="119" t="s">
        <v>868</v>
      </c>
      <c r="Q17" s="116">
        <v>3</v>
      </c>
      <c r="R17" s="117" t="s">
        <v>858</v>
      </c>
      <c r="S17" s="116">
        <v>4</v>
      </c>
      <c r="T17" s="116">
        <f t="shared" si="0"/>
        <v>10</v>
      </c>
    </row>
    <row r="18" spans="14:20" x14ac:dyDescent="0.3">
      <c r="N18" s="117" t="s">
        <v>851</v>
      </c>
      <c r="O18" s="116">
        <v>4</v>
      </c>
      <c r="P18" s="116" t="s">
        <v>859</v>
      </c>
      <c r="Q18" s="116">
        <v>2</v>
      </c>
      <c r="R18" s="119" t="s">
        <v>857</v>
      </c>
      <c r="S18" s="116">
        <v>3</v>
      </c>
      <c r="T18" s="116">
        <f t="shared" si="0"/>
        <v>9</v>
      </c>
    </row>
    <row r="19" spans="14:20" x14ac:dyDescent="0.3">
      <c r="N19" s="117" t="s">
        <v>851</v>
      </c>
      <c r="O19" s="116">
        <v>2</v>
      </c>
      <c r="P19" s="119" t="s">
        <v>868</v>
      </c>
      <c r="Q19" s="116">
        <v>4</v>
      </c>
      <c r="R19" s="119" t="s">
        <v>857</v>
      </c>
      <c r="S19" s="116">
        <v>3</v>
      </c>
      <c r="T19" s="116">
        <f t="shared" si="0"/>
        <v>9</v>
      </c>
    </row>
    <row r="20" spans="14:20" x14ac:dyDescent="0.3">
      <c r="N20" s="119" t="s">
        <v>852</v>
      </c>
      <c r="O20" s="116">
        <v>5</v>
      </c>
      <c r="P20" s="119" t="s">
        <v>868</v>
      </c>
      <c r="Q20" s="116">
        <v>3</v>
      </c>
      <c r="R20" s="117" t="s">
        <v>858</v>
      </c>
      <c r="S20" s="116">
        <v>1</v>
      </c>
      <c r="T20" s="116">
        <f t="shared" si="0"/>
        <v>9</v>
      </c>
    </row>
    <row r="21" spans="14:20" x14ac:dyDescent="0.3">
      <c r="N21" s="116" t="s">
        <v>850</v>
      </c>
      <c r="O21" s="116">
        <v>3</v>
      </c>
      <c r="P21" s="119" t="s">
        <v>868</v>
      </c>
      <c r="Q21" s="116">
        <v>1</v>
      </c>
      <c r="R21" s="118" t="s">
        <v>855</v>
      </c>
      <c r="S21" s="116">
        <v>4</v>
      </c>
      <c r="T21" s="116">
        <f t="shared" si="0"/>
        <v>8</v>
      </c>
    </row>
    <row r="22" spans="14:20" x14ac:dyDescent="0.3">
      <c r="N22" s="119" t="s">
        <v>852</v>
      </c>
      <c r="O22" s="116">
        <v>1</v>
      </c>
      <c r="P22" s="117" t="s">
        <v>853</v>
      </c>
      <c r="Q22" s="116">
        <v>4</v>
      </c>
      <c r="R22" s="119" t="s">
        <v>857</v>
      </c>
      <c r="S22" s="116">
        <v>3</v>
      </c>
      <c r="T22" s="116">
        <f t="shared" si="0"/>
        <v>8</v>
      </c>
    </row>
    <row r="23" spans="14:20" x14ac:dyDescent="0.3">
      <c r="N23" s="119" t="s">
        <v>852</v>
      </c>
      <c r="O23" s="116">
        <v>1</v>
      </c>
      <c r="P23" s="116" t="s">
        <v>859</v>
      </c>
      <c r="Q23" s="116">
        <v>5</v>
      </c>
      <c r="R23" s="118" t="s">
        <v>855</v>
      </c>
      <c r="S23" s="116">
        <v>2</v>
      </c>
      <c r="T23" s="116">
        <f t="shared" si="0"/>
        <v>8</v>
      </c>
    </row>
    <row r="24" spans="14:20" x14ac:dyDescent="0.3">
      <c r="N24" s="119" t="s">
        <v>852</v>
      </c>
      <c r="O24" s="116">
        <v>5</v>
      </c>
      <c r="P24" s="119" t="s">
        <v>868</v>
      </c>
      <c r="Q24" s="116">
        <v>1</v>
      </c>
      <c r="R24" s="118" t="s">
        <v>855</v>
      </c>
      <c r="S24" s="116">
        <v>2</v>
      </c>
      <c r="T24" s="116">
        <f t="shared" si="0"/>
        <v>8</v>
      </c>
    </row>
    <row r="25" spans="14:20" x14ac:dyDescent="0.3">
      <c r="N25" s="117" t="s">
        <v>851</v>
      </c>
      <c r="O25" s="116">
        <v>2</v>
      </c>
      <c r="P25" s="119" t="s">
        <v>868</v>
      </c>
      <c r="Q25" s="116">
        <v>1</v>
      </c>
      <c r="R25" s="118" t="s">
        <v>855</v>
      </c>
      <c r="S25" s="116">
        <v>4</v>
      </c>
      <c r="T25" s="116">
        <f t="shared" si="0"/>
        <v>7</v>
      </c>
    </row>
    <row r="26" spans="14:20" x14ac:dyDescent="0.3">
      <c r="N26" s="119" t="s">
        <v>852</v>
      </c>
      <c r="O26" s="116">
        <v>1</v>
      </c>
      <c r="P26" s="117" t="s">
        <v>853</v>
      </c>
      <c r="Q26" s="116">
        <v>4</v>
      </c>
      <c r="R26" s="116" t="s">
        <v>855</v>
      </c>
      <c r="S26" s="116">
        <v>2</v>
      </c>
      <c r="T26" s="116">
        <f t="shared" si="0"/>
        <v>7</v>
      </c>
    </row>
    <row r="27" spans="14:20" x14ac:dyDescent="0.3">
      <c r="N27" s="119" t="s">
        <v>852</v>
      </c>
      <c r="O27" s="116">
        <v>1</v>
      </c>
      <c r="P27" s="117" t="s">
        <v>853</v>
      </c>
      <c r="Q27" s="116">
        <v>4</v>
      </c>
      <c r="R27" s="117" t="s">
        <v>858</v>
      </c>
      <c r="S27" s="116">
        <v>1</v>
      </c>
      <c r="T27" s="116">
        <f t="shared" si="0"/>
        <v>6</v>
      </c>
    </row>
    <row r="28" spans="14:20" x14ac:dyDescent="0.3">
      <c r="N28" s="119" t="s">
        <v>852</v>
      </c>
      <c r="O28" s="116">
        <v>1</v>
      </c>
      <c r="P28" s="116" t="s">
        <v>859</v>
      </c>
      <c r="Q28" s="116">
        <v>4</v>
      </c>
      <c r="R28" s="117" t="s">
        <v>858</v>
      </c>
      <c r="S28" s="116">
        <v>1</v>
      </c>
      <c r="T28" s="116">
        <f t="shared" si="0"/>
        <v>6</v>
      </c>
    </row>
    <row r="29" spans="14:20" x14ac:dyDescent="0.3">
      <c r="N29" s="119" t="s">
        <v>852</v>
      </c>
      <c r="O29" s="116">
        <v>1</v>
      </c>
      <c r="P29" s="116" t="s">
        <v>859</v>
      </c>
      <c r="Q29" s="116">
        <v>2</v>
      </c>
      <c r="R29" s="119" t="s">
        <v>857</v>
      </c>
      <c r="S29" s="116">
        <v>3</v>
      </c>
      <c r="T29" s="116">
        <f t="shared" si="0"/>
        <v>6</v>
      </c>
    </row>
  </sheetData>
  <sortState xmlns:xlrd2="http://schemas.microsoft.com/office/spreadsheetml/2017/richdata2" ref="N2:T29">
    <sortCondition descending="1" ref="T2:T29"/>
  </sortState>
  <mergeCells count="7">
    <mergeCell ref="B10:B12"/>
    <mergeCell ref="D3:F3"/>
    <mergeCell ref="G3:I3"/>
    <mergeCell ref="J3:L3"/>
    <mergeCell ref="B2:C2"/>
    <mergeCell ref="B4:B6"/>
    <mergeCell ref="B7:B9"/>
  </mergeCells>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Literatur</vt:lpstr>
      <vt:lpstr>Trendanalyse</vt:lpstr>
      <vt:lpstr>Trendsammlung in Kategorien</vt:lpstr>
      <vt:lpstr>Vorarbeit Flowcharts</vt:lpstr>
      <vt:lpstr>Relevanzanalyse</vt:lpstr>
      <vt:lpstr>dir. Einflussanalyse</vt:lpstr>
      <vt:lpstr>System Grid</vt:lpstr>
      <vt:lpstr>Konsistenzbewertung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dc:creator>
  <cp:lastModifiedBy>sara</cp:lastModifiedBy>
  <cp:lastPrinted>2020-07-15T08:55:42Z</cp:lastPrinted>
  <dcterms:created xsi:type="dcterms:W3CDTF">2020-06-18T09:29:44Z</dcterms:created>
  <dcterms:modified xsi:type="dcterms:W3CDTF">2020-11-12T11:06:38Z</dcterms:modified>
</cp:coreProperties>
</file>